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760" activeTab="5"/>
  </bookViews>
  <sheets>
    <sheet name="1 Bełchatów czyszcz" sheetId="3" r:id="rId1"/>
    <sheet name="2 Sieradz czyszcz" sheetId="1" r:id="rId2"/>
    <sheet name="3 Łowicz czyszcz" sheetId="4" r:id="rId3"/>
    <sheet name="1B przegl" sheetId="6" r:id="rId4"/>
    <sheet name="2 S przegl" sheetId="7" r:id="rId5"/>
    <sheet name="3 Ł przegl" sheetId="8" r:id="rId6"/>
  </sheets>
  <definedNames>
    <definedName name="_xlnm.Print_Area" localSheetId="0">'1 Bełchatów czyszcz'!$A$1:$K$40</definedName>
    <definedName name="_xlnm.Print_Area" localSheetId="3">'1B przegl'!$A$1:$K$40</definedName>
    <definedName name="_xlnm.Print_Area" localSheetId="4">'2 S przegl'!$A$1:$I$68</definedName>
    <definedName name="_xlnm.Print_Area" localSheetId="1">'2 Sieradz czyszcz'!$A$1:$I$68</definedName>
    <definedName name="_xlnm.Print_Area" localSheetId="5">'3 Ł przegl'!$A$1:$J$12</definedName>
    <definedName name="_xlnm.Print_Area" localSheetId="2">'3 Łowicz czyszcz'!$A$1:$J$12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8" l="1"/>
  <c r="C10" i="8"/>
  <c r="J9" i="8"/>
  <c r="J8" i="8"/>
  <c r="J7" i="8"/>
  <c r="J6" i="8"/>
  <c r="J5" i="8"/>
  <c r="H10" i="8"/>
  <c r="H11" i="8" s="1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H66" i="7"/>
  <c r="H67" i="7" s="1"/>
  <c r="H68" i="7" s="1"/>
  <c r="J24" i="7"/>
  <c r="J22" i="7"/>
  <c r="J20" i="7"/>
  <c r="J19" i="7"/>
  <c r="J18" i="7"/>
  <c r="J17" i="7"/>
  <c r="J16" i="7"/>
  <c r="J15" i="7"/>
  <c r="J13" i="7"/>
  <c r="J11" i="7"/>
  <c r="J9" i="7"/>
  <c r="J7" i="7"/>
  <c r="J5" i="7"/>
  <c r="H26" i="7"/>
  <c r="H37" i="6"/>
  <c r="H36" i="6"/>
  <c r="H35" i="6"/>
  <c r="H34" i="6"/>
  <c r="H33" i="6"/>
  <c r="H32" i="6"/>
  <c r="H31" i="6"/>
  <c r="H30" i="6"/>
  <c r="H29" i="6"/>
  <c r="H28" i="6"/>
  <c r="L19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J20" i="6" s="1"/>
  <c r="J11" i="8" l="1"/>
  <c r="H12" i="8"/>
  <c r="J4" i="8"/>
  <c r="J10" i="8" s="1"/>
  <c r="J67" i="7"/>
  <c r="H27" i="7"/>
  <c r="J3" i="7"/>
  <c r="J26" i="7" s="1"/>
  <c r="J14" i="7"/>
  <c r="J32" i="7"/>
  <c r="J66" i="7" s="1"/>
  <c r="J23" i="6"/>
  <c r="J21" i="6"/>
  <c r="J38" i="6"/>
  <c r="J39" i="6" s="1"/>
  <c r="I7" i="4"/>
  <c r="I6" i="4"/>
  <c r="I5" i="4"/>
  <c r="I4" i="4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0" i="1"/>
  <c r="I38" i="1"/>
  <c r="I36" i="1"/>
  <c r="I34" i="1"/>
  <c r="I33" i="1"/>
  <c r="I32" i="1"/>
  <c r="K37" i="3"/>
  <c r="K36" i="3"/>
  <c r="K35" i="3"/>
  <c r="K34" i="3"/>
  <c r="K33" i="3"/>
  <c r="K32" i="3"/>
  <c r="K31" i="3"/>
  <c r="K30" i="3"/>
  <c r="K29" i="3"/>
  <c r="K28" i="3"/>
  <c r="K5" i="3"/>
  <c r="K6" i="3"/>
  <c r="K8" i="3"/>
  <c r="K9" i="3"/>
  <c r="K10" i="3"/>
  <c r="K11" i="3"/>
  <c r="K12" i="3"/>
  <c r="K13" i="3"/>
  <c r="K14" i="3"/>
  <c r="K15" i="3"/>
  <c r="K16" i="3"/>
  <c r="K17" i="3"/>
  <c r="K18" i="3"/>
  <c r="K19" i="3"/>
  <c r="J12" i="8" l="1"/>
  <c r="J27" i="7"/>
  <c r="J28" i="7" s="1"/>
  <c r="H28" i="7"/>
  <c r="J68" i="7"/>
  <c r="J40" i="6"/>
  <c r="J24" i="6"/>
  <c r="J25" i="6" s="1"/>
  <c r="J22" i="6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I41" i="1"/>
  <c r="J41" i="1"/>
  <c r="J40" i="1"/>
  <c r="I39" i="1"/>
  <c r="J39" i="1"/>
  <c r="J38" i="1"/>
  <c r="I37" i="1"/>
  <c r="H37" i="1"/>
  <c r="J37" i="1" s="1"/>
  <c r="J36" i="1"/>
  <c r="I35" i="1"/>
  <c r="J35" i="1" s="1"/>
  <c r="J34" i="1"/>
  <c r="J33" i="1"/>
  <c r="I66" i="1"/>
  <c r="K38" i="3"/>
  <c r="I67" i="1" l="1"/>
  <c r="J67" i="1" s="1"/>
  <c r="K39" i="3"/>
  <c r="K40" i="3" s="1"/>
  <c r="I68" i="1"/>
  <c r="J32" i="1"/>
  <c r="J66" i="1" s="1"/>
  <c r="D10" i="4"/>
  <c r="C10" i="4"/>
  <c r="J9" i="4"/>
  <c r="J8" i="4"/>
  <c r="J6" i="4"/>
  <c r="J5" i="4"/>
  <c r="J68" i="1" l="1"/>
  <c r="J7" i="4"/>
  <c r="I10" i="4"/>
  <c r="J4" i="4"/>
  <c r="I11" i="4" l="1"/>
  <c r="I12" i="4" s="1"/>
  <c r="J10" i="4"/>
  <c r="K7" i="3"/>
  <c r="J11" i="4" l="1"/>
  <c r="L19" i="3"/>
  <c r="K20" i="3"/>
  <c r="J12" i="4" l="1"/>
  <c r="K21" i="3"/>
  <c r="K22" i="3" s="1"/>
  <c r="J23" i="3"/>
  <c r="J24" i="3"/>
  <c r="J25" i="3" l="1"/>
  <c r="L26" i="1" l="1"/>
  <c r="M26" i="1" s="1"/>
</calcChain>
</file>

<file path=xl/sharedStrings.xml><?xml version="1.0" encoding="utf-8"?>
<sst xmlns="http://schemas.openxmlformats.org/spreadsheetml/2006/main" count="539" uniqueCount="217">
  <si>
    <t>Lp.</t>
  </si>
  <si>
    <t xml:space="preserve">Nr drogi </t>
  </si>
  <si>
    <t>m. Wieruszów 
skrzyżowanie -rondo
 DW 482 i 450
 km 207+320 str. Prawa</t>
  </si>
  <si>
    <t xml:space="preserve">m. Wieruszów 
obiekt mostowy 
rzeka Niesób 
km 207+960 str. L
(restauracja Bistro)
</t>
  </si>
  <si>
    <t>m. Chobanin 
km 213+037 str. P
przy posesji nr 62</t>
  </si>
  <si>
    <t>m. Sokolniki 
rzeka Struga Węglewska
km 222+700
(skrzyżowanie Zdzierczyzna 2)</t>
  </si>
  <si>
    <t>Lokalizacja -  
( najbliższa miejscowość, kilometraż, strona drogi)</t>
  </si>
  <si>
    <t>m. Zduńska Wola 
km 336+453-337+005 
Wyloty W5 i W6
rzeka Pichna</t>
  </si>
  <si>
    <t>482/
450</t>
  </si>
  <si>
    <t>Separator,osadnik,
 typ, objętość</t>
  </si>
  <si>
    <t xml:space="preserve">m. Wieuszów
 ul. Bolesławiecka  
km 209+450 str. P
</t>
  </si>
  <si>
    <t>m. Złoczew 
ul. Sieradzka 
km 106+010 str. L</t>
  </si>
  <si>
    <t xml:space="preserve">m. Złoczew 
ul. Sieradzka 
km 106+950 str.L </t>
  </si>
  <si>
    <t>Osadnik Ø 2 m 
objętość V=6m</t>
  </si>
  <si>
    <t>m. Złoczew 
ul. Sieradzka 
km 106+970 str. L</t>
  </si>
  <si>
    <t>m. Próba 
km 97+590</t>
  </si>
  <si>
    <t>m. Zapole 
km 98+230</t>
  </si>
  <si>
    <t xml:space="preserve">m. Wieruszów 
obiekt mostowy
rzeka Prosna 
km 207+964 str. P
(restauracja Bistro)
</t>
  </si>
  <si>
    <t xml:space="preserve">m. Wieruszów 
obiekt mostowy
rzeka Prosna 
km 207+960 str. L 
(restauracja Bistro)
</t>
  </si>
  <si>
    <t xml:space="preserve">m. Wieuszów
 ul. Bolesławiecka  
km 209+450 str. L </t>
  </si>
  <si>
    <t xml:space="preserve">Razem netto </t>
  </si>
  <si>
    <t xml:space="preserve">m. Okup Mały, 
km 347+373
 str. P.  </t>
  </si>
  <si>
    <t xml:space="preserve">Wartość brutto </t>
  </si>
  <si>
    <t xml:space="preserve">m. Dąbrowa
km 13+670-28+453 
(237+810-251+500)
</t>
  </si>
  <si>
    <t xml:space="preserve">m. Burzenin 
obiekt mostowy 
rzeka Warta
km 18+018  str. Prawa
wał most </t>
  </si>
  <si>
    <t xml:space="preserve">m. Burzenin 
obiekt mostowy 
rzeka Warta
km 18+018  str. Lewa 
wałp most </t>
  </si>
  <si>
    <t xml:space="preserve">m. Klęcz 
obiekt mostowy
 rzeka Widawka 
km 34+825 - 35+645 </t>
  </si>
  <si>
    <t>m. Klęcz 
obiekt mostowy
 rzeka Widawka 
km 34+825 - 35+647</t>
  </si>
  <si>
    <t xml:space="preserve">m. Szczercowska Wieś
most str. Prawa
</t>
  </si>
  <si>
    <t xml:space="preserve">m. Szczercowska Wieś
most str. Lewa
</t>
  </si>
  <si>
    <t>m. Widawa 
km 25+300-26+200</t>
  </si>
  <si>
    <t>m. Rogóźno
obiekt mostowy 
rzeka Widawka 
km 22+693</t>
  </si>
  <si>
    <t>m. Rogóźno
obiekt mostowy 
rzeka Widawka 
km 22+695</t>
  </si>
  <si>
    <t xml:space="preserve">m.Wielgie 
km 44+147 
od strony posesji nr 44,
 </t>
  </si>
  <si>
    <t xml:space="preserve">m.Wielgie 
km 44+147 
 od strony szkoły </t>
  </si>
  <si>
    <t>m. Rychłocice 
obiekt mostowy 
rzeka Warta 
km 24+632-33+850
str. Prawa</t>
  </si>
  <si>
    <t>m. Rychłocice 
obiekt mostowy 
rzeka Warta 
km 24+632-33+852
str. Lewa</t>
  </si>
  <si>
    <t>m. Sieradz ul. Uniejowska
obiekt mostowy 
rzeka Niniwka 
km 27+009</t>
  </si>
  <si>
    <t xml:space="preserve">m. Wyszanów 
m 51+179 o km 62+100 z wyłaczeniem odc. od km 52+100 do km 52+930
"rów K" Struga Wyszanowska
</t>
  </si>
  <si>
    <t xml:space="preserve">m. Wieruszów 
ul. Mirkowska , Kuźnicka 
odc. od km 59+950-60+600 
i od km 60+750- 61+285 </t>
  </si>
  <si>
    <t xml:space="preserve">m. Wieruszów 
ul. Mirkowska , Kuźnicka 
 km 60+858 str. Lewa </t>
  </si>
  <si>
    <t>m. Wieruszów 
ul. Mirkowska , Kuźnicka 
 km 60+862 str. Lewa</t>
  </si>
  <si>
    <t xml:space="preserve">Brutto </t>
  </si>
  <si>
    <r>
      <rPr>
        <u/>
        <sz val="12"/>
        <color theme="1"/>
        <rFont val="Arial Narrow"/>
        <family val="2"/>
        <charset val="238"/>
      </rPr>
      <t xml:space="preserve">Osadnik </t>
    </r>
    <r>
      <rPr>
        <sz val="12"/>
        <color theme="1"/>
        <rFont val="Arial Narrow"/>
        <family val="2"/>
        <charset val="238"/>
      </rPr>
      <t xml:space="preserve">
objętość V = 3m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</si>
  <si>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>objętość V= 2m</t>
    </r>
    <r>
      <rPr>
        <vertAlign val="superscript"/>
        <sz val="12"/>
        <color theme="1"/>
        <rFont val="Arial Narrow"/>
        <family val="2"/>
        <charset val="238"/>
      </rPr>
      <t xml:space="preserve">3  
</t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</si>
  <si>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
objętość  V=3m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</si>
  <si>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Ø 2 m 
objętość  V=6m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</si>
  <si>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
</t>
    </r>
    <r>
      <rPr>
        <sz val="12"/>
        <color theme="1"/>
        <rFont val="Arial Narrow"/>
        <family val="2"/>
        <charset val="238"/>
      </rPr>
      <t>Lamelowy UNIKON/UNISEP PSW  
40/400-lub 20/200
poj. mag.oleju 460l
objętość V= 2,6m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</si>
  <si>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Ø 2 m 
objętość V=6m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</si>
  <si>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 </t>
    </r>
    <r>
      <rPr>
        <sz val="12"/>
        <color theme="1"/>
        <rFont val="Arial Narrow"/>
        <family val="2"/>
        <charset val="238"/>
      </rPr>
      <t xml:space="preserve"> SEP -8, 
objętść V = 4m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</si>
  <si>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SEP-9, 
objętość V =4 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</si>
  <si>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NORINGO ICO-KERT
D-400 PN EN 124 GEO 
objętość V=9m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</si>
  <si>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 xml:space="preserve">koalescencyjny AWAS SBK NG 40/6000 </t>
    </r>
    <r>
      <rPr>
        <vertAlign val="superscript"/>
        <sz val="12"/>
        <color theme="1"/>
        <rFont val="Arial Narrow"/>
        <family val="2"/>
        <charset val="238"/>
      </rPr>
      <t xml:space="preserve">
</t>
    </r>
    <r>
      <rPr>
        <sz val="12"/>
        <color theme="1"/>
        <rFont val="Arial Narrow"/>
        <family val="2"/>
        <charset val="238"/>
      </rPr>
      <t>osadnik zblokowany z separatorem 
objętość V=15m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</si>
  <si>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koalescencyjne AWAS SBK NG - 10 
osadniki zblokowane z separatorem
V=4,4m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    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</si>
  <si>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koalescencyjne AWAS SBK NG - 10 
osadniki zblokowane z separatorem
objętość V=4,4m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    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</si>
  <si>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PSW LAMELA 20/200
objętość V=4m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 
</t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</si>
  <si>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objętość  V= 5m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</si>
  <si>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 xml:space="preserve">Separator
</t>
    </r>
    <r>
      <rPr>
        <sz val="12"/>
        <color theme="1"/>
        <rFont val="Arial Narrow"/>
        <family val="2"/>
        <charset val="238"/>
      </rPr>
      <t>UNICON 20/200 Unisep D-400 
EN 124-2 FANSULD 
objętość V=2,7m</t>
    </r>
    <r>
      <rPr>
        <vertAlign val="superscript"/>
        <sz val="12"/>
        <color theme="1"/>
        <rFont val="Arial Narrow"/>
        <family val="2"/>
        <charset val="238"/>
      </rPr>
      <t xml:space="preserve">3  
</t>
    </r>
    <r>
      <rPr>
        <sz val="12"/>
        <color theme="1"/>
        <rFont val="Arial Narrow"/>
        <family val="2"/>
        <charset val="238"/>
      </rPr>
      <t xml:space="preserve">
</t>
    </r>
  </si>
  <si>
    <r>
      <t>Osadniak Ø 2000 
objętość  V=5m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 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</si>
  <si>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PSW LAMELA 20/200 UNISEP 
S82/25 PN 
objętość V=2,7m</t>
    </r>
    <r>
      <rPr>
        <vertAlign val="superscript"/>
        <sz val="12"/>
        <color theme="1"/>
        <rFont val="Arial Narrow"/>
        <family val="2"/>
        <charset val="238"/>
      </rPr>
      <t xml:space="preserve">3 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</si>
  <si>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vertAlign val="superscript"/>
        <sz val="12"/>
        <color theme="1"/>
        <rFont val="Arial Narrow"/>
        <family val="2"/>
        <charset val="238"/>
      </rPr>
      <t xml:space="preserve">
</t>
    </r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przepływowy
 objętość V=5m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</si>
  <si>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koalescencyjny UNICON ESK-H 90/9000S 
km 242+810-243+520 - 
wylot 2 V=11,2m</t>
    </r>
    <r>
      <rPr>
        <vertAlign val="superscript"/>
        <sz val="12"/>
        <color theme="1"/>
        <rFont val="Arial Narrow"/>
        <family val="2"/>
        <charset val="238"/>
      </rPr>
      <t xml:space="preserve">3
</t>
    </r>
    <r>
      <rPr>
        <sz val="12"/>
        <color theme="1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osadniki zintegrowane
V= 5,60m</t>
    </r>
    <r>
      <rPr>
        <vertAlign val="superscript"/>
        <sz val="12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</si>
  <si>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UNICON UNISEP 60/600 
 km 248+400-250+500
 wylot 19 V=5,6m</t>
    </r>
    <r>
      <rPr>
        <vertAlign val="superscript"/>
        <sz val="12"/>
        <color theme="1"/>
        <rFont val="Arial Narrow"/>
        <family val="2"/>
        <charset val="238"/>
      </rPr>
      <t xml:space="preserve">3
</t>
    </r>
    <r>
      <rPr>
        <sz val="12"/>
        <rFont val="Arial Narrow"/>
        <family val="2"/>
        <charset val="238"/>
      </rPr>
      <t>osadniki zintegrowane
V= 5,60m</t>
    </r>
    <r>
      <rPr>
        <vertAlign val="superscript"/>
        <sz val="12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</si>
  <si>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koalescencyjne AWAS H-1900 
Ng 65
objętość V=18,5m</t>
    </r>
    <r>
      <rPr>
        <vertAlign val="superscript"/>
        <sz val="12"/>
        <color theme="1"/>
        <rFont val="Arial Narrow"/>
        <family val="2"/>
        <charset val="238"/>
      </rPr>
      <t xml:space="preserve">3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</si>
  <si>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 xml:space="preserve">Osadnik 
</t>
    </r>
    <r>
      <rPr>
        <sz val="12"/>
        <color theme="1"/>
        <rFont val="Arial Narrow"/>
        <family val="2"/>
        <charset val="238"/>
      </rPr>
      <t>szlamu  AWAS-S 5000  
objętość V=5m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</si>
  <si>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 xml:space="preserve">Osadnik 
</t>
    </r>
    <r>
      <rPr>
        <sz val="12"/>
        <color theme="1"/>
        <rFont val="Arial Narrow"/>
        <family val="2"/>
        <charset val="238"/>
      </rPr>
      <t>szlamu  AWAS-S 5000 
objętość  V=5m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</si>
  <si>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typ UNICON PSW LAMELA 10/100 km 35+155  
objętość V=1,7m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</si>
  <si>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
 UNICON O/S d=2000m 
objętość V=3,5m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</si>
  <si>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
 lamelowy typ UNICON PSW LAMELA 10/100 km 35+160 
objętość V=1,7m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</si>
  <si>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 xml:space="preserve">Osadnik </t>
    </r>
    <r>
      <rPr>
        <sz val="12"/>
        <color theme="1"/>
        <rFont val="Arial Narrow"/>
        <family val="2"/>
        <charset val="238"/>
      </rPr>
      <t xml:space="preserve">
objętość V= 4m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</si>
  <si>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
V= 4m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</si>
  <si>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
 </t>
    </r>
    <r>
      <rPr>
        <sz val="12"/>
        <color theme="1"/>
        <rFont val="Arial Narrow"/>
        <family val="2"/>
        <charset val="238"/>
      </rPr>
      <t>LAMELOWY UNISEP typ 10/100  
objętość V=1,7m</t>
    </r>
    <r>
      <rPr>
        <vertAlign val="superscript"/>
        <sz val="12"/>
        <color theme="1"/>
        <rFont val="Arial Narrow"/>
        <family val="2"/>
        <charset val="238"/>
      </rPr>
      <t xml:space="preserve">3 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</si>
  <si>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 xml:space="preserve">Osadnik </t>
    </r>
    <r>
      <rPr>
        <sz val="12"/>
        <color theme="1"/>
        <rFont val="Arial Narrow"/>
        <family val="2"/>
        <charset val="238"/>
      </rPr>
      <t>O/S 
objętość V=3m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</si>
  <si>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
</t>
    </r>
    <r>
      <rPr>
        <sz val="12"/>
        <color theme="1"/>
        <rFont val="Arial Narrow"/>
        <family val="2"/>
        <charset val="238"/>
      </rPr>
      <t>LAMELOWY UNISEP typ 10/100  
objętość V=1,7m</t>
    </r>
    <r>
      <rPr>
        <vertAlign val="superscript"/>
        <sz val="12"/>
        <color theme="1"/>
        <rFont val="Arial Narrow"/>
        <family val="2"/>
        <charset val="238"/>
      </rPr>
      <t xml:space="preserve">3  
</t>
    </r>
    <r>
      <rPr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</si>
  <si>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 xml:space="preserve">osadniki </t>
    </r>
    <r>
      <rPr>
        <sz val="12"/>
        <color theme="1"/>
        <rFont val="Arial Narrow"/>
        <family val="2"/>
        <charset val="238"/>
      </rPr>
      <t>O/S 
objętość V=3m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</si>
  <si>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
</t>
    </r>
    <r>
      <rPr>
        <sz val="12"/>
        <color theme="1"/>
        <rFont val="Arial Narrow"/>
        <family val="2"/>
        <charset val="238"/>
      </rPr>
      <t>Lamel STEJAX 
objętość V-1,7m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  
</t>
    </r>
  </si>
  <si>
    <r>
      <rPr>
        <u/>
        <sz val="12"/>
        <color theme="1"/>
        <rFont val="Arial Narrow"/>
        <family val="2"/>
        <charset val="238"/>
      </rPr>
      <t xml:space="preserve">Osadnik
</t>
    </r>
    <r>
      <rPr>
        <sz val="12"/>
        <color theme="1"/>
        <rFont val="Arial Narrow"/>
        <family val="2"/>
        <charset val="238"/>
      </rPr>
      <t>objętość  V=3m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</si>
  <si>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 STEJAX 
objętość V=1,7m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  
</t>
    </r>
  </si>
  <si>
    <r>
      <rPr>
        <u/>
        <sz val="12"/>
        <color theme="1"/>
        <rFont val="Arial Narrow"/>
        <family val="2"/>
        <charset val="238"/>
      </rPr>
      <t xml:space="preserve">Osadnik
</t>
    </r>
    <r>
      <rPr>
        <sz val="12"/>
        <color theme="1"/>
        <rFont val="Arial Narrow"/>
        <family val="2"/>
        <charset val="238"/>
      </rPr>
      <t>objętość V=3m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</si>
  <si>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>objętość V=3m</t>
    </r>
    <r>
      <rPr>
        <vertAlign val="superscript"/>
        <sz val="12"/>
        <color theme="1"/>
        <rFont val="Arial Narrow"/>
        <family val="2"/>
        <charset val="238"/>
      </rPr>
      <t xml:space="preserve">3   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</si>
  <si>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zintegrowany 
objętość V= 4 m</t>
    </r>
    <r>
      <rPr>
        <vertAlign val="superscript"/>
        <sz val="12"/>
        <color theme="1"/>
        <rFont val="Arial Narrow"/>
        <family val="2"/>
        <charset val="238"/>
      </rPr>
      <t xml:space="preserve">3
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</si>
  <si>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>objętość V=3m</t>
    </r>
    <r>
      <rPr>
        <vertAlign val="superscript"/>
        <sz val="12"/>
        <color theme="1"/>
        <rFont val="Arial Narrow"/>
        <family val="2"/>
        <charset val="238"/>
      </rPr>
      <t xml:space="preserve">3    
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</si>
  <si>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AWAS SK 100 (poj. 2500l) 
objętość V=7m</t>
    </r>
    <r>
      <rPr>
        <vertAlign val="superscript"/>
        <sz val="12"/>
        <color theme="1"/>
        <rFont val="Arial Narrow"/>
        <family val="2"/>
        <charset val="238"/>
      </rPr>
      <t xml:space="preserve">3   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</si>
  <si>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 
AWAS OS 
objętość V= 7,5m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</si>
  <si>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rFont val="Arial Narrow"/>
        <family val="2"/>
        <charset val="238"/>
      </rPr>
      <t>Separator</t>
    </r>
    <r>
      <rPr>
        <sz val="12"/>
        <rFont val="Arial Narrow"/>
        <family val="2"/>
        <charset val="238"/>
      </rPr>
      <t xml:space="preserve"> 
Lamelowy o przepustowości max 
100 dcm</t>
    </r>
    <r>
      <rPr>
        <vertAlign val="superscript"/>
        <sz val="12"/>
        <rFont val="Arial Narrow"/>
        <family val="2"/>
        <charset val="238"/>
      </rPr>
      <t>3</t>
    </r>
    <r>
      <rPr>
        <sz val="12"/>
        <rFont val="Arial Narrow"/>
        <family val="2"/>
        <charset val="238"/>
      </rPr>
      <t>/s  EN 124 ZELSON 
km 52+948 str. Prawa 
objętość V=6,2m</t>
    </r>
    <r>
      <rPr>
        <vertAlign val="superscript"/>
        <sz val="12"/>
        <rFont val="Arial Narrow"/>
        <family val="2"/>
        <charset val="238"/>
      </rPr>
      <t>3</t>
    </r>
    <r>
      <rPr>
        <sz val="12"/>
        <rFont val="Arial Narrow"/>
        <family val="2"/>
        <charset val="238"/>
      </rPr>
      <t xml:space="preserve">
 </t>
    </r>
  </si>
  <si>
    <r>
      <rPr>
        <u/>
        <sz val="12"/>
        <rFont val="Arial Narrow"/>
        <family val="2"/>
        <charset val="238"/>
      </rPr>
      <t>Separator</t>
    </r>
    <r>
      <rPr>
        <sz val="12"/>
        <rFont val="Arial Narrow"/>
        <family val="2"/>
        <charset val="238"/>
      </rPr>
      <t xml:space="preserve"> 
Lamelowy o przepustowości max 
100 dcm</t>
    </r>
    <r>
      <rPr>
        <vertAlign val="superscript"/>
        <sz val="12"/>
        <rFont val="Arial Narrow"/>
        <family val="2"/>
        <charset val="238"/>
      </rPr>
      <t>3</t>
    </r>
    <r>
      <rPr>
        <sz val="12"/>
        <rFont val="Arial Narrow"/>
        <family val="2"/>
        <charset val="238"/>
      </rPr>
      <t>/s EN 124 ZELSON 
km 52+990 str. Prawa
objętość  V=15,7m</t>
    </r>
    <r>
      <rPr>
        <vertAlign val="superscript"/>
        <sz val="12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</si>
  <si>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EKOPOL TUTÓWICE EN 124 B 125 
km 60+460 str. Lewa 
objętość V= 9,5m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</si>
  <si>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>OPB25 km 60+858 str. Lewa 
objętość V=3,2m</t>
    </r>
    <r>
      <rPr>
        <vertAlign val="superscript"/>
        <sz val="12"/>
        <color theme="1"/>
        <rFont val="Arial Narrow"/>
        <family val="2"/>
        <charset val="238"/>
      </rPr>
      <t xml:space="preserve">3      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</si>
  <si>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km 60+858 str. Lewa 
objętość V=4m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</si>
  <si>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Separator 
</t>
    </r>
    <r>
      <rPr>
        <sz val="12"/>
        <color theme="1"/>
        <rFont val="Arial Narrow"/>
        <family val="2"/>
        <charset val="238"/>
      </rPr>
      <t>OPB25 km 60+862 str. Lewa 
objętość V=3,2m</t>
    </r>
    <r>
      <rPr>
        <vertAlign val="superscript"/>
        <sz val="12"/>
        <color theme="1"/>
        <rFont val="Arial Narrow"/>
        <family val="2"/>
        <charset val="238"/>
      </rPr>
      <t xml:space="preserve">3      
</t>
    </r>
    <r>
      <rPr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</si>
  <si>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Osadnik</t>
    </r>
    <r>
      <rPr>
        <sz val="12"/>
        <color theme="1"/>
        <rFont val="Arial Narrow"/>
        <family val="2"/>
        <charset val="238"/>
      </rPr>
      <t xml:space="preserve"> 
km 60+862 str. Lewa 
objętość V=4m</t>
    </r>
    <r>
      <rPr>
        <vertAlign val="superscript"/>
        <sz val="12"/>
        <color theme="1"/>
        <rFont val="Arial Narrow"/>
        <family val="2"/>
        <charset val="238"/>
      </rPr>
      <t>3</t>
    </r>
  </si>
  <si>
    <r>
      <rPr>
        <u/>
        <sz val="12"/>
        <color theme="1"/>
        <rFont val="Arial Narrow"/>
        <family val="2"/>
        <charset val="238"/>
      </rPr>
      <t xml:space="preserve">Sepataror lamelowy
</t>
    </r>
    <r>
      <rPr>
        <sz val="12"/>
        <color theme="1"/>
        <rFont val="Arial Narrow"/>
        <family val="2"/>
        <charset val="238"/>
      </rPr>
      <t xml:space="preserve"> UNIKON/UNISEP  PSW LAMELA 20/200 
poj.mag.oleju 200dm</t>
    </r>
    <r>
      <rPr>
        <vertAlign val="superscript"/>
        <sz val="12"/>
        <color theme="1"/>
        <rFont val="Arial Narrow"/>
        <family val="2"/>
        <charset val="238"/>
      </rPr>
      <t xml:space="preserve">3
</t>
    </r>
    <r>
      <rPr>
        <sz val="12"/>
        <color theme="1"/>
        <rFont val="Arial Narrow"/>
        <family val="2"/>
        <charset val="238"/>
      </rPr>
      <t>objętość V= 2,6 m</t>
    </r>
    <r>
      <rPr>
        <vertAlign val="superscript"/>
        <sz val="12"/>
        <color theme="1"/>
        <rFont val="Arial Narrow"/>
        <family val="2"/>
        <charset val="238"/>
      </rPr>
      <t xml:space="preserve">3
</t>
    </r>
    <r>
      <rPr>
        <u/>
        <sz val="11"/>
        <color theme="1"/>
        <rFont val="Times New Roman"/>
        <family val="1"/>
        <charset val="238"/>
      </rPr>
      <t/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</si>
  <si>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UNIKON/UNISEP PSW  10/100-lub 10/200 
poj. mag.oleju 210l , 
objętość V= 2,6m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  <r>
      <rPr>
        <u/>
        <sz val="11"/>
        <color theme="1"/>
        <rFont val="Calibri"/>
        <family val="2"/>
        <charset val="238"/>
        <scheme val="minor"/>
      </rPr>
      <t/>
    </r>
  </si>
  <si>
    <r>
      <rPr>
        <u/>
        <sz val="12"/>
        <color theme="1"/>
        <rFont val="Arial Narrow"/>
        <family val="2"/>
        <charset val="238"/>
      </rPr>
      <t>Separator</t>
    </r>
    <r>
      <rPr>
        <sz val="12"/>
        <color theme="1"/>
        <rFont val="Arial Narrow"/>
        <family val="2"/>
        <charset val="238"/>
      </rPr>
      <t xml:space="preserve"> 
Lamelowy UNIKON/UNISEP PSW 
40/400-lub 10/200 
poj. mag.oleju 460l 
objętość V=2,6m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 xml:space="preserve">
</t>
    </r>
    <r>
      <rPr>
        <u/>
        <sz val="11"/>
        <color theme="1"/>
        <rFont val="Calibri"/>
        <family val="2"/>
        <charset val="238"/>
        <scheme val="minor"/>
      </rPr>
      <t/>
    </r>
  </si>
  <si>
    <r>
      <t xml:space="preserve">
Pojemność układu
[m</t>
    </r>
    <r>
      <rPr>
        <vertAlign val="superscript"/>
        <sz val="12"/>
        <color theme="1"/>
        <rFont val="Arial Narrow"/>
        <family val="2"/>
        <charset val="238"/>
      </rPr>
      <t>3</t>
    </r>
    <r>
      <rPr>
        <sz val="12"/>
        <color theme="1"/>
        <rFont val="Arial Narrow"/>
        <family val="2"/>
        <charset val="238"/>
      </rPr>
      <t>]</t>
    </r>
  </si>
  <si>
    <t>Cena netto  jednostkowa za przegląd techniczny  
PLN</t>
  </si>
  <si>
    <t>L.P.</t>
  </si>
  <si>
    <t>Nr  DW</t>
  </si>
  <si>
    <t>Km  
strona drogi</t>
  </si>
  <si>
    <t>Typ urządzenia</t>
  </si>
  <si>
    <t>Pojemność</t>
  </si>
  <si>
    <t>Ilość</t>
  </si>
  <si>
    <t>Separator
(m3)</t>
  </si>
  <si>
    <t>Osadnik
(m3)</t>
  </si>
  <si>
    <t>(szt)</t>
  </si>
  <si>
    <t>1.</t>
  </si>
  <si>
    <t>29+285
prawa</t>
  </si>
  <si>
    <t>Separator lamelowy PSW Lamela typ 40/400</t>
  </si>
  <si>
    <t>2.</t>
  </si>
  <si>
    <t>31+785</t>
  </si>
  <si>
    <t>Separator lamelowy PSW Lamela typ 60/600</t>
  </si>
  <si>
    <t>3.</t>
  </si>
  <si>
    <t>33+470
prawa</t>
  </si>
  <si>
    <t>Studnia osadnikowa</t>
  </si>
  <si>
    <t>4.</t>
  </si>
  <si>
    <t>34+229
prawa</t>
  </si>
  <si>
    <t>5.</t>
  </si>
  <si>
    <t>34+479 prawa</t>
  </si>
  <si>
    <t>Super-PEK 10/100 ze zintegrowanym piask. HEK-EN</t>
  </si>
  <si>
    <t>6.</t>
  </si>
  <si>
    <r>
      <t>40+0</t>
    </r>
    <r>
      <rPr>
        <i/>
        <sz val="12"/>
        <color theme="1"/>
        <rFont val="Arial Narrow"/>
        <family val="2"/>
        <charset val="238"/>
      </rPr>
      <t>0</t>
    </r>
    <r>
      <rPr>
        <sz val="12"/>
        <color theme="1"/>
        <rFont val="Arial Narrow"/>
        <family val="2"/>
        <charset val="238"/>
      </rPr>
      <t>0 prawa</t>
    </r>
  </si>
  <si>
    <t>Separator lamelowy   PSW 20/200</t>
  </si>
  <si>
    <t>7.</t>
  </si>
  <si>
    <t>40+015 prawa</t>
  </si>
  <si>
    <t>8.</t>
  </si>
  <si>
    <t>41+895 prawa</t>
  </si>
  <si>
    <t>Separator lamelowy   PSW 30/300</t>
  </si>
  <si>
    <t>9.</t>
  </si>
  <si>
    <t>41+940 lewa</t>
  </si>
  <si>
    <t>10.</t>
  </si>
  <si>
    <t>17+938 prawa</t>
  </si>
  <si>
    <r>
      <t xml:space="preserve">Separator koalescencyjny bez przelewu PSK KOALA NG-20-0,85 FIRMY EKOL- UNICON z zasuwą zwrotną </t>
    </r>
    <r>
      <rPr>
        <sz val="12"/>
        <color theme="1"/>
        <rFont val="Arial Narrow"/>
        <family val="2"/>
        <charset val="238"/>
      </rPr>
      <t>+ studnia osadnikowa</t>
    </r>
  </si>
  <si>
    <t>11.</t>
  </si>
  <si>
    <t>12.</t>
  </si>
  <si>
    <t>18+783 lewa</t>
  </si>
  <si>
    <t>13.</t>
  </si>
  <si>
    <t>18+878 lewa</t>
  </si>
  <si>
    <r>
      <t>Separator koalescencyjny bez przelewu PSK KOALA NG-20-1,50 FIRMY EKOL- UNICON z zasuwą zwrotną</t>
    </r>
    <r>
      <rPr>
        <sz val="12"/>
        <color theme="1"/>
        <rFont val="Arial Narrow"/>
        <family val="2"/>
        <charset val="238"/>
      </rPr>
      <t>+ studnia osadnikowa</t>
    </r>
  </si>
  <si>
    <t>14.</t>
  </si>
  <si>
    <t>1+300 lewa m. Ksawerów</t>
  </si>
  <si>
    <t>15.</t>
  </si>
  <si>
    <t>14+975 prawa m. Dobroń</t>
  </si>
  <si>
    <t>Osadnik szlamowy V - 10 000 l</t>
  </si>
  <si>
    <t>16.</t>
  </si>
  <si>
    <t>Osadnik 3,8m3</t>
  </si>
  <si>
    <t>17.</t>
  </si>
  <si>
    <t>18.</t>
  </si>
  <si>
    <t>14+975 prawa m. Kolumna</t>
  </si>
  <si>
    <t>19.</t>
  </si>
  <si>
    <t>0+000 ÷ 0+395    m. Ważne Młyny</t>
  </si>
  <si>
    <t>Studnie osadnikowe przy komorach drenażowych</t>
  </si>
  <si>
    <t>Wartość netto :</t>
  </si>
  <si>
    <t>VAT :</t>
  </si>
  <si>
    <t>Wartość brutto :</t>
  </si>
  <si>
    <t>Km  st. drogi</t>
  </si>
  <si>
    <t>Poj. Osad. (m3)</t>
  </si>
  <si>
    <t>27+900
prawa</t>
  </si>
  <si>
    <t>27+915
prawa</t>
  </si>
  <si>
    <t>28+480
prawa</t>
  </si>
  <si>
    <t>28+505
prawa</t>
  </si>
  <si>
    <t>29+000
prawa</t>
  </si>
  <si>
    <t>29+020
prawa</t>
  </si>
  <si>
    <t>Razem netto</t>
  </si>
  <si>
    <t>Razem VAT</t>
  </si>
  <si>
    <t>Razem brutto</t>
  </si>
  <si>
    <t>Poj.  Sep.
[m3]</t>
  </si>
  <si>
    <t>Ilość
[szt]</t>
  </si>
  <si>
    <t>Separator koalescencyjny AWAS- SK typ 100 + osadnik AWAS S10000</t>
  </si>
  <si>
    <t>Nazwa usługi</t>
  </si>
  <si>
    <t>Ilść szt</t>
  </si>
  <si>
    <t>Krotność przeglądów w  roku</t>
  </si>
  <si>
    <r>
      <t>Cena netto czyszczenie z utylizacją odpadów zł/ 1 m</t>
    </r>
    <r>
      <rPr>
        <vertAlign val="superscript"/>
        <sz val="12"/>
        <color theme="1"/>
        <rFont val="Arial Narrow"/>
        <family val="2"/>
        <charset val="238"/>
      </rPr>
      <t>3</t>
    </r>
  </si>
  <si>
    <t>Razem</t>
  </si>
  <si>
    <t>RAZEM NETTO</t>
  </si>
  <si>
    <t>RAZEM BRUTTO</t>
  </si>
  <si>
    <t>Separator z osadnikiem zlokalizowane w ciągu drogi wojewódzkiej nr 705 m. Bolimów, na moście na rzece Rawce, 
km 36+786, km 36+980, km 37+035</t>
  </si>
  <si>
    <t>Separator z osadnikiem zlokalizowany w ciągu drogi wojewódzkiej nr 705 m. Bolimów, starorzecze rzeki Rawki, 
km 37+610, km 37+651</t>
  </si>
  <si>
    <t>Separator z osadnikiem zlokalizowany w ciągu drogi wojewódzkiej nr 705 m. Jeżów, 
ul. Łowicka, km 73+350</t>
  </si>
  <si>
    <t>Separator z osadnikiem zlokalizowany w ciągu drogi wojewódzkiej 702 w m. Kutno, 
km 0+130</t>
  </si>
  <si>
    <t>Separator z osadnikiem zlokalizowany w ciągu drogi wojewódzkiej 702 w m. Piątek, 
km 19+350</t>
  </si>
  <si>
    <t>Separator z osadnikiem zlokalizowany w ciągu drogi wojewódzkiej 703 w m. Bielawy, 
km 62+210, km 62+250</t>
  </si>
  <si>
    <r>
      <t>Łączna objętość układu 
m</t>
    </r>
    <r>
      <rPr>
        <vertAlign val="superscript"/>
        <sz val="12"/>
        <color theme="1"/>
        <rFont val="Arial Narrow"/>
        <family val="2"/>
        <charset val="238"/>
      </rPr>
      <t>3</t>
    </r>
  </si>
  <si>
    <t>VAT</t>
  </si>
  <si>
    <t>Razem wartość netto
zł/kpl</t>
  </si>
  <si>
    <t>Razem netto
PLN</t>
  </si>
  <si>
    <t>Ogółem netto</t>
  </si>
  <si>
    <t>Ogółem VAT</t>
  </si>
  <si>
    <t>Ogółem brutto</t>
  </si>
  <si>
    <t>nie dotyczy</t>
  </si>
  <si>
    <t>Zadanie 3 RDW Łowicz ZAMÓWIENIE PODSTAWOWE</t>
  </si>
  <si>
    <t>Cena netto  jednostkowa za czyszczenie + unieszkodliwienie odpadów 
PLN</t>
  </si>
  <si>
    <t>Wartość netto  dwukrotnego  przeglądu 
PLN</t>
  </si>
  <si>
    <t>Cena netto  jednostkowa za czyszczenie   + unieszkodliwienie odpadów 
PLN</t>
  </si>
  <si>
    <t>Cena netto  jednostkowa za czyszczenie  + unieszkodliwienie odpadów 
zł/1m3
PLN</t>
  </si>
  <si>
    <t>Wartość netto czyszczenia + unieszkodliwienia odpadów
PLN</t>
  </si>
  <si>
    <t>Cena netto  jednostkowa za jednorazowy przegląd techniczny  
PLN</t>
  </si>
  <si>
    <t>Wartość netto
czyszczenie+unieszkodliwienie odpadów
PLN</t>
  </si>
  <si>
    <t>Wartość netto
dwukrotny przegląd 
PLN</t>
  </si>
  <si>
    <t>Vat 8 i 23</t>
  </si>
  <si>
    <t>Cena netto  jednostkowa za jednokrotny przegląd techniczny  
PLN</t>
  </si>
  <si>
    <t>Wartość netto
czyszczenie + uniszkodliwienie odpadów
PLN</t>
  </si>
  <si>
    <r>
      <t>Cena netto jednokrotny przegląd  zł/kpl</t>
    </r>
    <r>
      <rPr>
        <vertAlign val="superscript"/>
        <sz val="12"/>
        <color theme="1"/>
        <rFont val="Arial Narrow"/>
        <family val="2"/>
        <charset val="238"/>
      </rPr>
      <t xml:space="preserve">
</t>
    </r>
  </si>
  <si>
    <r>
      <t>Wartość  netto  przeglądy
 zł/kpl</t>
    </r>
    <r>
      <rPr>
        <vertAlign val="superscript"/>
        <sz val="12"/>
        <color theme="1"/>
        <rFont val="Arial Narrow"/>
        <family val="2"/>
        <charset val="238"/>
      </rPr>
      <t xml:space="preserve">
</t>
    </r>
    <r>
      <rPr>
        <sz val="12"/>
        <color theme="1"/>
        <rFont val="Arial Narrow"/>
        <family val="2"/>
        <charset val="238"/>
      </rPr>
      <t>kol5 x kol7</t>
    </r>
  </si>
  <si>
    <t>Wartość netto przgląd + czyszczenie + utylizacja odpadów 
zł/kpl
kol 3x kol 6</t>
  </si>
  <si>
    <t xml:space="preserve">VAT  </t>
  </si>
  <si>
    <t>Wartość netto czyszczenia + unieszkodliwienia odpadów
PLN
kol.7 x kol.8</t>
  </si>
  <si>
    <t>Wartość netto  dwukrotnego  przeglądu 
PLN
kol.9 x 2</t>
  </si>
  <si>
    <t>Zadanie 1 RDW Bełchatów ZAMÓWIENIE PODSTAWOWE czyszczenie separatorów</t>
  </si>
  <si>
    <t>Zadanie 1 RDW Bełchatów UZUPEŁNIAJĄCE  czyszczenie separatorów</t>
  </si>
  <si>
    <t>Zadanie 2 RDW Sieradz ZAMÓWIENIE PODSTAWOWE czyszczenie speparatorów</t>
  </si>
  <si>
    <t>Zadanie 2 RDW Sieradz UZUPEŁNIAJĄCE  czyszczenie speparatorów</t>
  </si>
  <si>
    <t>Zadanie 1 RDW Bełchatów ZAMÓWIENIE PODSTAWOWE przegląd separatorów</t>
  </si>
  <si>
    <t>Zadanie 1 RDW Bełchatów ZAMÓWIENIE UZUPEŁNIAJĄCE przegląd separatorów</t>
  </si>
  <si>
    <t>Zadanie 2 RDW Sieradz ZAMÓWIENIE PODSTAWOWE przegląd separatorów</t>
  </si>
  <si>
    <t>Zadanie 2 RDW Sieradz ZAMÓWIENIE UZUPEŁNIAJĄCE przegląd separatorów</t>
  </si>
  <si>
    <t>Zadanie 3 RDW Łowicz ZAMÓWIENIE PODSTAWOWE przegląd separatorów</t>
  </si>
  <si>
    <t xml:space="preserve">Razem brutto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</si>
</sst>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u/>
      <sz val="11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u/>
      <sz val="12"/>
      <color theme="1"/>
      <name val="Arial Narrow"/>
      <family val="2"/>
      <charset val="238"/>
    </font>
    <font>
      <vertAlign val="superscript"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i/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4" fontId="0" fillId="0" borderId="0" xfId="0" applyNumberFormat="1"/>
    <xf numFmtId="4" fontId="5" fillId="0" borderId="0" xfId="0" applyNumberFormat="1" applyFont="1" applyBorder="1"/>
    <xf numFmtId="0" fontId="5" fillId="0" borderId="0" xfId="0" applyFont="1"/>
    <xf numFmtId="2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4" fontId="5" fillId="0" borderId="0" xfId="0" applyNumberFormat="1" applyFont="1"/>
    <xf numFmtId="4" fontId="5" fillId="0" borderId="1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top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164" fontId="5" fillId="0" borderId="1" xfId="0" applyNumberFormat="1" applyFont="1" applyBorder="1" applyAlignment="1">
      <alignment horizontal="center" wrapText="1"/>
    </xf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wrapText="1"/>
    </xf>
    <xf numFmtId="4" fontId="5" fillId="0" borderId="5" xfId="0" applyNumberFormat="1" applyFont="1" applyBorder="1" applyAlignment="1">
      <alignment horizontal="right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0" fontId="11" fillId="0" borderId="0" xfId="0" applyFont="1" applyBorder="1" applyAlignment="1">
      <alignment horizontal="center" vertical="top" wrapText="1"/>
    </xf>
    <xf numFmtId="4" fontId="0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0" fillId="0" borderId="0" xfId="0" applyNumberFormat="1" applyBorder="1"/>
    <xf numFmtId="0" fontId="0" fillId="0" borderId="0" xfId="0" applyFont="1" applyBorder="1"/>
    <xf numFmtId="4" fontId="5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vertical="center" wrapText="1"/>
    </xf>
    <xf numFmtId="0" fontId="0" fillId="0" borderId="9" xfId="0" applyBorder="1" applyAlignment="1"/>
    <xf numFmtId="0" fontId="5" fillId="2" borderId="12" xfId="0" applyFont="1" applyFill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top" wrapText="1"/>
    </xf>
    <xf numFmtId="0" fontId="11" fillId="0" borderId="7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selection activeCell="J20" sqref="J20:J22"/>
    </sheetView>
  </sheetViews>
  <sheetFormatPr defaultRowHeight="15.75" outlineLevelRow="1" outlineLevelCol="1" x14ac:dyDescent="0.25"/>
  <cols>
    <col min="1" max="1" width="9.140625" style="57"/>
    <col min="2" max="2" width="9.140625" style="58"/>
    <col min="3" max="3" width="13.140625" style="59" customWidth="1"/>
    <col min="4" max="4" width="36.140625" style="59" customWidth="1"/>
    <col min="5" max="6" width="9.140625" style="60"/>
    <col min="7" max="7" width="9.140625" style="58"/>
    <col min="8" max="8" width="14.7109375" style="61" customWidth="1"/>
    <col min="9" max="9" width="13.140625" style="61" hidden="1" customWidth="1" outlineLevel="1"/>
    <col min="10" max="10" width="14.7109375" style="63" customWidth="1" collapsed="1"/>
    <col min="11" max="11" width="16.85546875" style="1" hidden="1" customWidth="1" outlineLevel="1"/>
    <col min="12" max="12" width="9.140625" style="42" collapsed="1"/>
    <col min="13" max="14" width="9.140625" style="42"/>
    <col min="15" max="15" width="21.7109375" style="42" customWidth="1"/>
    <col min="16" max="21" width="9.140625" style="42"/>
  </cols>
  <sheetData>
    <row r="1" spans="1:11" customFormat="1" ht="15" x14ac:dyDescent="0.25">
      <c r="A1" s="107" t="s">
        <v>207</v>
      </c>
      <c r="B1" s="107"/>
      <c r="C1" s="107"/>
      <c r="D1" s="107"/>
      <c r="E1" s="107"/>
      <c r="F1" s="107"/>
      <c r="G1" s="107"/>
      <c r="H1" s="107"/>
      <c r="I1" s="107"/>
      <c r="J1" s="108"/>
      <c r="K1" s="1"/>
    </row>
    <row r="2" spans="1:11" customFormat="1" ht="31.5" customHeight="1" x14ac:dyDescent="0.25">
      <c r="A2" s="109" t="s">
        <v>96</v>
      </c>
      <c r="B2" s="109" t="s">
        <v>97</v>
      </c>
      <c r="C2" s="109" t="s">
        <v>98</v>
      </c>
      <c r="D2" s="109" t="s">
        <v>99</v>
      </c>
      <c r="E2" s="110" t="s">
        <v>100</v>
      </c>
      <c r="F2" s="111"/>
      <c r="G2" s="7" t="s">
        <v>101</v>
      </c>
      <c r="H2" s="101" t="s">
        <v>190</v>
      </c>
      <c r="I2" s="112" t="s">
        <v>95</v>
      </c>
      <c r="J2" s="101" t="s">
        <v>205</v>
      </c>
      <c r="K2" s="101" t="s">
        <v>206</v>
      </c>
    </row>
    <row r="3" spans="1:11" customFormat="1" ht="103.5" customHeight="1" x14ac:dyDescent="0.25">
      <c r="A3" s="109"/>
      <c r="B3" s="109"/>
      <c r="C3" s="109"/>
      <c r="D3" s="109"/>
      <c r="E3" s="8" t="s">
        <v>102</v>
      </c>
      <c r="F3" s="8" t="s">
        <v>103</v>
      </c>
      <c r="G3" s="7" t="s">
        <v>104</v>
      </c>
      <c r="H3" s="102"/>
      <c r="I3" s="113"/>
      <c r="J3" s="102"/>
      <c r="K3" s="102"/>
    </row>
    <row r="4" spans="1:11" customFormat="1" ht="21" customHeight="1" x14ac:dyDescent="0.25">
      <c r="A4" s="83">
        <v>1</v>
      </c>
      <c r="B4" s="83">
        <v>2</v>
      </c>
      <c r="C4" s="83">
        <v>3</v>
      </c>
      <c r="D4" s="83">
        <v>4</v>
      </c>
      <c r="E4" s="83">
        <v>5</v>
      </c>
      <c r="F4" s="83">
        <v>6</v>
      </c>
      <c r="G4" s="83">
        <v>7</v>
      </c>
      <c r="H4" s="83">
        <v>8</v>
      </c>
      <c r="I4" s="83">
        <v>9</v>
      </c>
      <c r="J4" s="83">
        <v>10</v>
      </c>
      <c r="K4" s="83">
        <v>11</v>
      </c>
    </row>
    <row r="5" spans="1:11" customFormat="1" ht="36.75" customHeight="1" x14ac:dyDescent="0.25">
      <c r="A5" s="45" t="s">
        <v>105</v>
      </c>
      <c r="B5" s="46">
        <v>484</v>
      </c>
      <c r="C5" s="47" t="s">
        <v>106</v>
      </c>
      <c r="D5" s="48" t="s">
        <v>107</v>
      </c>
      <c r="E5" s="45">
        <v>2.6</v>
      </c>
      <c r="F5" s="45">
        <v>5</v>
      </c>
      <c r="G5" s="49">
        <v>1</v>
      </c>
      <c r="H5" s="50"/>
      <c r="I5" s="50"/>
      <c r="J5" s="63"/>
      <c r="K5" s="64">
        <f>I5*G5*2</f>
        <v>0</v>
      </c>
    </row>
    <row r="6" spans="1:11" customFormat="1" ht="36.75" customHeight="1" x14ac:dyDescent="0.25">
      <c r="A6" s="45" t="s">
        <v>108</v>
      </c>
      <c r="B6" s="46">
        <v>484</v>
      </c>
      <c r="C6" s="47" t="s">
        <v>109</v>
      </c>
      <c r="D6" s="48" t="s">
        <v>110</v>
      </c>
      <c r="E6" s="45">
        <v>5.2</v>
      </c>
      <c r="F6" s="45">
        <v>5</v>
      </c>
      <c r="G6" s="49">
        <v>1</v>
      </c>
      <c r="H6" s="50"/>
      <c r="I6" s="50"/>
      <c r="J6" s="63"/>
      <c r="K6" s="64">
        <f>I6*G6*2</f>
        <v>0</v>
      </c>
    </row>
    <row r="7" spans="1:11" customFormat="1" ht="35.25" customHeight="1" x14ac:dyDescent="0.25">
      <c r="A7" s="51" t="s">
        <v>111</v>
      </c>
      <c r="B7" s="52">
        <v>484</v>
      </c>
      <c r="C7" s="53" t="s">
        <v>112</v>
      </c>
      <c r="D7" s="54" t="s">
        <v>113</v>
      </c>
      <c r="E7" s="55">
        <v>0</v>
      </c>
      <c r="F7" s="55">
        <v>3.5</v>
      </c>
      <c r="G7" s="46">
        <v>1</v>
      </c>
      <c r="H7" s="56"/>
      <c r="I7" s="56"/>
      <c r="J7" s="63"/>
      <c r="K7" s="64">
        <f>I7*G7</f>
        <v>0</v>
      </c>
    </row>
    <row r="8" spans="1:11" customFormat="1" ht="31.5" x14ac:dyDescent="0.25">
      <c r="A8" s="51" t="s">
        <v>114</v>
      </c>
      <c r="B8" s="52">
        <v>484</v>
      </c>
      <c r="C8" s="53" t="s">
        <v>115</v>
      </c>
      <c r="D8" s="54" t="s">
        <v>110</v>
      </c>
      <c r="E8" s="55">
        <v>5.2</v>
      </c>
      <c r="F8" s="55">
        <v>5</v>
      </c>
      <c r="G8" s="46">
        <v>1</v>
      </c>
      <c r="H8" s="56"/>
      <c r="I8" s="50"/>
      <c r="J8" s="63"/>
      <c r="K8" s="64">
        <f t="shared" ref="K8:K19" si="0">I8*G8*2</f>
        <v>0</v>
      </c>
    </row>
    <row r="9" spans="1:11" customFormat="1" ht="39" customHeight="1" x14ac:dyDescent="0.25">
      <c r="A9" s="51" t="s">
        <v>116</v>
      </c>
      <c r="B9" s="52">
        <v>484</v>
      </c>
      <c r="C9" s="53" t="s">
        <v>117</v>
      </c>
      <c r="D9" s="54" t="s">
        <v>118</v>
      </c>
      <c r="E9" s="55">
        <v>5.5</v>
      </c>
      <c r="F9" s="55">
        <v>0</v>
      </c>
      <c r="G9" s="46">
        <v>1</v>
      </c>
      <c r="H9" s="56"/>
      <c r="I9" s="50"/>
      <c r="J9" s="63"/>
      <c r="K9" s="64">
        <f t="shared" si="0"/>
        <v>0</v>
      </c>
    </row>
    <row r="10" spans="1:11" customFormat="1" ht="31.5" x14ac:dyDescent="0.25">
      <c r="A10" s="51" t="s">
        <v>119</v>
      </c>
      <c r="B10" s="52">
        <v>484</v>
      </c>
      <c r="C10" s="53" t="s">
        <v>120</v>
      </c>
      <c r="D10" s="53" t="s">
        <v>121</v>
      </c>
      <c r="E10" s="55">
        <v>2.6</v>
      </c>
      <c r="F10" s="55">
        <v>2</v>
      </c>
      <c r="G10" s="46">
        <v>1</v>
      </c>
      <c r="H10" s="56"/>
      <c r="I10" s="50"/>
      <c r="J10" s="63"/>
      <c r="K10" s="64">
        <f t="shared" si="0"/>
        <v>0</v>
      </c>
    </row>
    <row r="11" spans="1:11" customFormat="1" ht="27.75" customHeight="1" x14ac:dyDescent="0.25">
      <c r="A11" s="51" t="s">
        <v>122</v>
      </c>
      <c r="B11" s="52">
        <v>484</v>
      </c>
      <c r="C11" s="53" t="s">
        <v>123</v>
      </c>
      <c r="D11" s="53" t="s">
        <v>121</v>
      </c>
      <c r="E11" s="55">
        <v>2.6</v>
      </c>
      <c r="F11" s="55">
        <v>2</v>
      </c>
      <c r="G11" s="46">
        <v>1</v>
      </c>
      <c r="H11" s="56"/>
      <c r="I11" s="50"/>
      <c r="J11" s="63"/>
      <c r="K11" s="64">
        <f t="shared" si="0"/>
        <v>0</v>
      </c>
    </row>
    <row r="12" spans="1:11" customFormat="1" x14ac:dyDescent="0.25">
      <c r="A12" s="51" t="s">
        <v>124</v>
      </c>
      <c r="B12" s="52">
        <v>484</v>
      </c>
      <c r="C12" s="53" t="s">
        <v>125</v>
      </c>
      <c r="D12" s="53" t="s">
        <v>126</v>
      </c>
      <c r="E12" s="55">
        <v>4</v>
      </c>
      <c r="F12" s="55">
        <v>3</v>
      </c>
      <c r="G12" s="46">
        <v>1</v>
      </c>
      <c r="H12" s="56"/>
      <c r="I12" s="50"/>
      <c r="J12" s="63"/>
      <c r="K12" s="64">
        <f t="shared" si="0"/>
        <v>0</v>
      </c>
    </row>
    <row r="13" spans="1:11" customFormat="1" ht="20.25" customHeight="1" x14ac:dyDescent="0.25">
      <c r="A13" s="51" t="s">
        <v>127</v>
      </c>
      <c r="B13" s="52">
        <v>484</v>
      </c>
      <c r="C13" s="53" t="s">
        <v>128</v>
      </c>
      <c r="D13" s="53" t="s">
        <v>126</v>
      </c>
      <c r="E13" s="55">
        <v>4</v>
      </c>
      <c r="F13" s="55">
        <v>3</v>
      </c>
      <c r="G13" s="46">
        <v>1</v>
      </c>
      <c r="H13" s="56"/>
      <c r="I13" s="50"/>
      <c r="J13" s="63"/>
      <c r="K13" s="64">
        <f t="shared" si="0"/>
        <v>0</v>
      </c>
    </row>
    <row r="14" spans="1:11" customFormat="1" ht="63" x14ac:dyDescent="0.25">
      <c r="A14" s="51" t="s">
        <v>129</v>
      </c>
      <c r="B14" s="52">
        <v>785</v>
      </c>
      <c r="C14" s="53" t="s">
        <v>130</v>
      </c>
      <c r="D14" s="54" t="s">
        <v>131</v>
      </c>
      <c r="E14" s="55">
        <v>1.7</v>
      </c>
      <c r="F14" s="55">
        <v>0.5</v>
      </c>
      <c r="G14" s="46">
        <v>1</v>
      </c>
      <c r="H14" s="56"/>
      <c r="I14" s="50"/>
      <c r="J14" s="63"/>
      <c r="K14" s="64">
        <f t="shared" si="0"/>
        <v>0</v>
      </c>
    </row>
    <row r="15" spans="1:11" customFormat="1" ht="93.75" customHeight="1" x14ac:dyDescent="0.25">
      <c r="A15" s="51" t="s">
        <v>132</v>
      </c>
      <c r="B15" s="52">
        <v>785</v>
      </c>
      <c r="C15" s="53" t="s">
        <v>130</v>
      </c>
      <c r="D15" s="54" t="s">
        <v>131</v>
      </c>
      <c r="E15" s="55">
        <v>1.7</v>
      </c>
      <c r="F15" s="55">
        <v>0.5</v>
      </c>
      <c r="G15" s="46">
        <v>1</v>
      </c>
      <c r="H15" s="56"/>
      <c r="I15" s="50"/>
      <c r="J15" s="63"/>
      <c r="K15" s="64">
        <f t="shared" si="0"/>
        <v>0</v>
      </c>
    </row>
    <row r="16" spans="1:11" customFormat="1" ht="63" x14ac:dyDescent="0.25">
      <c r="A16" s="51" t="s">
        <v>133</v>
      </c>
      <c r="B16" s="52">
        <v>785</v>
      </c>
      <c r="C16" s="53" t="s">
        <v>134</v>
      </c>
      <c r="D16" s="54" t="s">
        <v>131</v>
      </c>
      <c r="E16" s="55">
        <v>3</v>
      </c>
      <c r="F16" s="55">
        <v>0.5</v>
      </c>
      <c r="G16" s="46">
        <v>1</v>
      </c>
      <c r="H16" s="56"/>
      <c r="I16" s="50"/>
      <c r="J16" s="63"/>
      <c r="K16" s="64">
        <f t="shared" si="0"/>
        <v>0</v>
      </c>
    </row>
    <row r="17" spans="1:12" customFormat="1" ht="63" x14ac:dyDescent="0.25">
      <c r="A17" s="51" t="s">
        <v>135</v>
      </c>
      <c r="B17" s="52">
        <v>785</v>
      </c>
      <c r="C17" s="53" t="s">
        <v>136</v>
      </c>
      <c r="D17" s="54" t="s">
        <v>137</v>
      </c>
      <c r="E17" s="55">
        <v>3</v>
      </c>
      <c r="F17" s="55">
        <v>0.5</v>
      </c>
      <c r="G17" s="46">
        <v>1</v>
      </c>
      <c r="H17" s="56"/>
      <c r="I17" s="50"/>
      <c r="J17" s="63"/>
      <c r="K17" s="64">
        <f t="shared" si="0"/>
        <v>0</v>
      </c>
      <c r="L17" s="42"/>
    </row>
    <row r="18" spans="1:12" customFormat="1" ht="31.5" x14ac:dyDescent="0.25">
      <c r="A18" s="51" t="s">
        <v>138</v>
      </c>
      <c r="B18" s="52">
        <v>482</v>
      </c>
      <c r="C18" s="53" t="s">
        <v>139</v>
      </c>
      <c r="D18" s="54" t="s">
        <v>167</v>
      </c>
      <c r="E18" s="55">
        <v>10</v>
      </c>
      <c r="F18" s="55">
        <v>10</v>
      </c>
      <c r="G18" s="46">
        <v>1</v>
      </c>
      <c r="H18" s="56"/>
      <c r="I18" s="50"/>
      <c r="J18" s="63"/>
      <c r="K18" s="64">
        <f t="shared" si="0"/>
        <v>0</v>
      </c>
      <c r="L18" s="42"/>
    </row>
    <row r="19" spans="1:12" customFormat="1" ht="47.25" x14ac:dyDescent="0.25">
      <c r="A19" s="51" t="s">
        <v>148</v>
      </c>
      <c r="B19" s="52">
        <v>492</v>
      </c>
      <c r="C19" s="53" t="s">
        <v>149</v>
      </c>
      <c r="D19" s="54" t="s">
        <v>150</v>
      </c>
      <c r="E19" s="55">
        <v>0</v>
      </c>
      <c r="F19" s="55">
        <v>1</v>
      </c>
      <c r="G19" s="46">
        <v>9</v>
      </c>
      <c r="H19" s="56"/>
      <c r="I19" s="56"/>
      <c r="J19" s="63"/>
      <c r="K19" s="64">
        <f t="shared" si="0"/>
        <v>0</v>
      </c>
      <c r="L19" s="66">
        <f>K19+J19</f>
        <v>0</v>
      </c>
    </row>
    <row r="20" spans="1:12" customFormat="1" ht="15.75" customHeight="1" x14ac:dyDescent="0.25">
      <c r="A20" s="98" t="s">
        <v>151</v>
      </c>
      <c r="B20" s="99"/>
      <c r="C20" s="99"/>
      <c r="D20" s="99"/>
      <c r="E20" s="99"/>
      <c r="F20" s="99"/>
      <c r="G20" s="99"/>
      <c r="H20" s="99"/>
      <c r="I20" s="93"/>
      <c r="J20" s="56"/>
      <c r="K20" s="50">
        <f>SUM(K5:K19)</f>
        <v>0</v>
      </c>
      <c r="L20" s="42"/>
    </row>
    <row r="21" spans="1:12" customFormat="1" x14ac:dyDescent="0.25">
      <c r="A21" s="98" t="s">
        <v>152</v>
      </c>
      <c r="B21" s="99"/>
      <c r="C21" s="99"/>
      <c r="D21" s="99"/>
      <c r="E21" s="99"/>
      <c r="F21" s="99"/>
      <c r="G21" s="99"/>
      <c r="H21" s="99"/>
      <c r="I21" s="93"/>
      <c r="J21" s="56"/>
      <c r="K21" s="50">
        <f>K20*0.23</f>
        <v>0</v>
      </c>
      <c r="L21" s="42"/>
    </row>
    <row r="22" spans="1:12" customFormat="1" ht="15.75" customHeight="1" x14ac:dyDescent="0.25">
      <c r="A22" s="98" t="s">
        <v>153</v>
      </c>
      <c r="B22" s="99"/>
      <c r="C22" s="99"/>
      <c r="D22" s="99"/>
      <c r="E22" s="99"/>
      <c r="F22" s="99"/>
      <c r="G22" s="99"/>
      <c r="H22" s="99"/>
      <c r="I22" s="93"/>
      <c r="J22" s="56"/>
      <c r="K22" s="50">
        <f>K21+K20</f>
        <v>0</v>
      </c>
      <c r="L22" s="42"/>
    </row>
    <row r="23" spans="1:12" customFormat="1" hidden="1" outlineLevel="1" x14ac:dyDescent="0.25">
      <c r="A23" s="65"/>
      <c r="B23" s="65"/>
      <c r="C23" s="65"/>
      <c r="D23" s="65"/>
      <c r="E23" s="105" t="s">
        <v>162</v>
      </c>
      <c r="F23" s="105"/>
      <c r="G23" s="105"/>
      <c r="H23" s="105"/>
      <c r="I23" s="105"/>
      <c r="J23" s="104">
        <f>J20+K20</f>
        <v>0</v>
      </c>
      <c r="K23" s="104"/>
      <c r="L23" s="42"/>
    </row>
    <row r="24" spans="1:12" customFormat="1" hidden="1" outlineLevel="1" x14ac:dyDescent="0.25">
      <c r="A24" s="65"/>
      <c r="B24" s="65"/>
      <c r="C24" s="65"/>
      <c r="D24" s="65"/>
      <c r="E24" s="105" t="s">
        <v>163</v>
      </c>
      <c r="F24" s="105"/>
      <c r="G24" s="105"/>
      <c r="H24" s="105"/>
      <c r="I24" s="105"/>
      <c r="J24" s="104">
        <f>J21+K21</f>
        <v>0</v>
      </c>
      <c r="K24" s="104"/>
      <c r="L24" s="42"/>
    </row>
    <row r="25" spans="1:12" customFormat="1" hidden="1" outlineLevel="1" x14ac:dyDescent="0.25">
      <c r="A25" s="57"/>
      <c r="B25" s="58"/>
      <c r="C25" s="59"/>
      <c r="D25" s="59"/>
      <c r="E25" s="106" t="s">
        <v>164</v>
      </c>
      <c r="F25" s="106"/>
      <c r="G25" s="106"/>
      <c r="H25" s="106"/>
      <c r="I25" s="106"/>
      <c r="J25" s="103">
        <f>J24+J23</f>
        <v>0</v>
      </c>
      <c r="K25" s="103"/>
      <c r="L25" s="42"/>
    </row>
    <row r="26" spans="1:12" customFormat="1" ht="15" collapsed="1" x14ac:dyDescent="0.25">
      <c r="A26" s="107" t="s">
        <v>208</v>
      </c>
      <c r="B26" s="107"/>
      <c r="C26" s="107"/>
      <c r="D26" s="107"/>
      <c r="E26" s="107"/>
      <c r="F26" s="107"/>
      <c r="G26" s="107"/>
      <c r="H26" s="107"/>
      <c r="I26" s="107"/>
      <c r="J26" s="108"/>
      <c r="K26" s="1"/>
      <c r="L26" s="42"/>
    </row>
    <row r="27" spans="1:12" customFormat="1" ht="142.5" customHeight="1" x14ac:dyDescent="0.25">
      <c r="A27" s="51" t="s">
        <v>96</v>
      </c>
      <c r="B27" s="62" t="s">
        <v>97</v>
      </c>
      <c r="C27" s="53" t="s">
        <v>154</v>
      </c>
      <c r="D27" s="62" t="s">
        <v>99</v>
      </c>
      <c r="E27" s="62" t="s">
        <v>165</v>
      </c>
      <c r="F27" s="62" t="s">
        <v>155</v>
      </c>
      <c r="G27" s="62" t="s">
        <v>166</v>
      </c>
      <c r="H27" s="80" t="s">
        <v>192</v>
      </c>
      <c r="I27" s="9" t="s">
        <v>95</v>
      </c>
      <c r="J27" s="80" t="s">
        <v>194</v>
      </c>
      <c r="K27" s="80" t="s">
        <v>191</v>
      </c>
      <c r="L27" s="42"/>
    </row>
    <row r="28" spans="1:12" customFormat="1" ht="31.5" x14ac:dyDescent="0.3">
      <c r="A28" s="51" t="s">
        <v>140</v>
      </c>
      <c r="B28" s="52">
        <v>482</v>
      </c>
      <c r="C28" s="53" t="s">
        <v>141</v>
      </c>
      <c r="D28" s="54" t="s">
        <v>142</v>
      </c>
      <c r="E28" s="8">
        <v>0</v>
      </c>
      <c r="F28" s="8">
        <v>10</v>
      </c>
      <c r="G28" s="46">
        <v>1</v>
      </c>
      <c r="H28" s="50"/>
      <c r="I28" s="50"/>
      <c r="J28" s="63"/>
      <c r="K28" s="73">
        <f t="shared" ref="K28:K37" si="1">I28*2</f>
        <v>0</v>
      </c>
      <c r="L28" s="42"/>
    </row>
    <row r="29" spans="1:12" customFormat="1" ht="31.5" x14ac:dyDescent="0.3">
      <c r="A29" s="51" t="s">
        <v>143</v>
      </c>
      <c r="B29" s="52">
        <v>482</v>
      </c>
      <c r="C29" s="53" t="s">
        <v>141</v>
      </c>
      <c r="D29" s="54" t="s">
        <v>144</v>
      </c>
      <c r="E29" s="8">
        <v>0</v>
      </c>
      <c r="F29" s="8">
        <v>3.8</v>
      </c>
      <c r="G29" s="46">
        <v>1</v>
      </c>
      <c r="H29" s="50"/>
      <c r="I29" s="50"/>
      <c r="J29" s="63"/>
      <c r="K29" s="73">
        <f t="shared" si="1"/>
        <v>0</v>
      </c>
      <c r="L29" s="42"/>
    </row>
    <row r="30" spans="1:12" customFormat="1" ht="31.5" x14ac:dyDescent="0.3">
      <c r="A30" s="51" t="s">
        <v>145</v>
      </c>
      <c r="B30" s="52">
        <v>482</v>
      </c>
      <c r="C30" s="53" t="s">
        <v>141</v>
      </c>
      <c r="D30" s="54" t="s">
        <v>144</v>
      </c>
      <c r="E30" s="8">
        <v>0</v>
      </c>
      <c r="F30" s="8">
        <v>3.8</v>
      </c>
      <c r="G30" s="46">
        <v>1</v>
      </c>
      <c r="H30" s="50"/>
      <c r="I30" s="50"/>
      <c r="J30" s="63"/>
      <c r="K30" s="73">
        <f t="shared" si="1"/>
        <v>0</v>
      </c>
      <c r="L30" s="42"/>
    </row>
    <row r="31" spans="1:12" customFormat="1" ht="31.5" x14ac:dyDescent="0.3">
      <c r="A31" s="51" t="s">
        <v>146</v>
      </c>
      <c r="B31" s="52">
        <v>482</v>
      </c>
      <c r="C31" s="53" t="s">
        <v>147</v>
      </c>
      <c r="D31" s="54" t="s">
        <v>113</v>
      </c>
      <c r="E31" s="8">
        <v>0</v>
      </c>
      <c r="F31" s="8">
        <v>1.1000000000000001</v>
      </c>
      <c r="G31" s="46">
        <v>1</v>
      </c>
      <c r="H31" s="50"/>
      <c r="I31" s="50"/>
      <c r="J31" s="63"/>
      <c r="K31" s="73">
        <f t="shared" si="1"/>
        <v>0</v>
      </c>
      <c r="L31" s="42"/>
    </row>
    <row r="32" spans="1:12" customFormat="1" ht="31.5" x14ac:dyDescent="0.3">
      <c r="A32" s="51" t="s">
        <v>105</v>
      </c>
      <c r="B32" s="51">
        <v>484</v>
      </c>
      <c r="C32" s="53" t="s">
        <v>156</v>
      </c>
      <c r="D32" s="54" t="s">
        <v>118</v>
      </c>
      <c r="E32" s="51">
        <v>5.5</v>
      </c>
      <c r="F32" s="51">
        <v>0</v>
      </c>
      <c r="G32" s="62">
        <v>1</v>
      </c>
      <c r="H32" s="50"/>
      <c r="I32" s="50"/>
      <c r="J32" s="63"/>
      <c r="K32" s="73">
        <f t="shared" si="1"/>
        <v>0</v>
      </c>
      <c r="L32" s="42"/>
    </row>
    <row r="33" spans="1:14" customFormat="1" ht="31.5" x14ac:dyDescent="0.3">
      <c r="A33" s="51" t="s">
        <v>108</v>
      </c>
      <c r="B33" s="51">
        <v>484</v>
      </c>
      <c r="C33" s="53" t="s">
        <v>157</v>
      </c>
      <c r="D33" s="54" t="s">
        <v>118</v>
      </c>
      <c r="E33" s="51">
        <v>5.5</v>
      </c>
      <c r="F33" s="51">
        <v>0</v>
      </c>
      <c r="G33" s="62">
        <v>1</v>
      </c>
      <c r="H33" s="50"/>
      <c r="I33" s="50"/>
      <c r="J33" s="63"/>
      <c r="K33" s="73">
        <f t="shared" si="1"/>
        <v>0</v>
      </c>
      <c r="L33" s="42"/>
      <c r="M33" s="42"/>
      <c r="N33" s="42"/>
    </row>
    <row r="34" spans="1:14" customFormat="1" ht="31.5" x14ac:dyDescent="0.3">
      <c r="A34" s="51" t="s">
        <v>111</v>
      </c>
      <c r="B34" s="51">
        <v>484</v>
      </c>
      <c r="C34" s="53" t="s">
        <v>158</v>
      </c>
      <c r="D34" s="54" t="s">
        <v>118</v>
      </c>
      <c r="E34" s="51">
        <v>5.5</v>
      </c>
      <c r="F34" s="51">
        <v>0</v>
      </c>
      <c r="G34" s="62">
        <v>1</v>
      </c>
      <c r="H34" s="50"/>
      <c r="I34" s="50"/>
      <c r="J34" s="63"/>
      <c r="K34" s="73">
        <f t="shared" si="1"/>
        <v>0</v>
      </c>
      <c r="L34" s="42"/>
      <c r="M34" s="42"/>
      <c r="N34" s="42"/>
    </row>
    <row r="35" spans="1:14" customFormat="1" ht="31.5" x14ac:dyDescent="0.3">
      <c r="A35" s="51" t="s">
        <v>114</v>
      </c>
      <c r="B35" s="51">
        <v>484</v>
      </c>
      <c r="C35" s="53" t="s">
        <v>159</v>
      </c>
      <c r="D35" s="54" t="s">
        <v>118</v>
      </c>
      <c r="E35" s="51">
        <v>5.5</v>
      </c>
      <c r="F35" s="51">
        <v>0</v>
      </c>
      <c r="G35" s="62">
        <v>1</v>
      </c>
      <c r="H35" s="50"/>
      <c r="I35" s="50"/>
      <c r="J35" s="63"/>
      <c r="K35" s="73">
        <f t="shared" si="1"/>
        <v>0</v>
      </c>
      <c r="L35" s="42"/>
      <c r="M35" s="42"/>
      <c r="N35" s="42"/>
    </row>
    <row r="36" spans="1:14" customFormat="1" ht="31.5" x14ac:dyDescent="0.3">
      <c r="A36" s="51" t="s">
        <v>116</v>
      </c>
      <c r="B36" s="51">
        <v>484</v>
      </c>
      <c r="C36" s="53" t="s">
        <v>160</v>
      </c>
      <c r="D36" s="54" t="s">
        <v>118</v>
      </c>
      <c r="E36" s="51">
        <v>5.5</v>
      </c>
      <c r="F36" s="51">
        <v>0</v>
      </c>
      <c r="G36" s="62">
        <v>1</v>
      </c>
      <c r="H36" s="50"/>
      <c r="I36" s="50"/>
      <c r="J36" s="63"/>
      <c r="K36" s="73">
        <f t="shared" si="1"/>
        <v>0</v>
      </c>
      <c r="L36" s="42"/>
      <c r="M36" s="42"/>
      <c r="N36" s="42"/>
    </row>
    <row r="37" spans="1:14" customFormat="1" ht="31.5" x14ac:dyDescent="0.3">
      <c r="A37" s="51" t="s">
        <v>119</v>
      </c>
      <c r="B37" s="51">
        <v>484</v>
      </c>
      <c r="C37" s="53" t="s">
        <v>161</v>
      </c>
      <c r="D37" s="54" t="s">
        <v>118</v>
      </c>
      <c r="E37" s="51">
        <v>5.5</v>
      </c>
      <c r="F37" s="51">
        <v>0</v>
      </c>
      <c r="G37" s="62">
        <v>1</v>
      </c>
      <c r="H37" s="50"/>
      <c r="I37" s="50"/>
      <c r="J37" s="63"/>
      <c r="K37" s="73">
        <f t="shared" si="1"/>
        <v>0</v>
      </c>
      <c r="L37" s="42"/>
      <c r="M37" s="42"/>
      <c r="N37" s="42"/>
    </row>
    <row r="38" spans="1:14" customFormat="1" ht="15.75" customHeight="1" x14ac:dyDescent="0.25">
      <c r="A38" s="98" t="s">
        <v>151</v>
      </c>
      <c r="B38" s="99"/>
      <c r="C38" s="99"/>
      <c r="D38" s="99"/>
      <c r="E38" s="99"/>
      <c r="F38" s="99"/>
      <c r="G38" s="99"/>
      <c r="H38" s="99"/>
      <c r="I38" s="93"/>
      <c r="J38" s="63"/>
      <c r="K38" s="63">
        <f>SUM(K28:K37)</f>
        <v>0</v>
      </c>
      <c r="L38" s="42"/>
      <c r="M38" s="42"/>
      <c r="N38" s="42"/>
    </row>
    <row r="39" spans="1:14" customFormat="1" x14ac:dyDescent="0.25">
      <c r="A39" s="98" t="s">
        <v>204</v>
      </c>
      <c r="B39" s="99"/>
      <c r="C39" s="99"/>
      <c r="D39" s="99"/>
      <c r="E39" s="99"/>
      <c r="F39" s="99"/>
      <c r="G39" s="99"/>
      <c r="H39" s="99"/>
      <c r="I39" s="93"/>
      <c r="J39" s="63"/>
      <c r="K39" s="63">
        <f>K38*0.23</f>
        <v>0</v>
      </c>
      <c r="L39" s="42"/>
      <c r="M39" s="42"/>
      <c r="N39" s="42"/>
    </row>
    <row r="40" spans="1:14" customFormat="1" ht="15.75" customHeight="1" x14ac:dyDescent="0.25">
      <c r="A40" s="98" t="s">
        <v>153</v>
      </c>
      <c r="B40" s="99"/>
      <c r="C40" s="99"/>
      <c r="D40" s="99"/>
      <c r="E40" s="99"/>
      <c r="F40" s="99"/>
      <c r="G40" s="99"/>
      <c r="H40" s="99"/>
      <c r="I40" s="93"/>
      <c r="J40" s="63"/>
      <c r="K40" s="63">
        <f>K39+K38</f>
        <v>0</v>
      </c>
      <c r="L40" s="42"/>
      <c r="M40" s="42"/>
      <c r="N40" s="42"/>
    </row>
    <row r="41" spans="1:14" customFormat="1" x14ac:dyDescent="0.25">
      <c r="A41" s="57"/>
      <c r="B41" s="58"/>
      <c r="C41" s="59"/>
      <c r="D41" s="59"/>
      <c r="E41" s="60"/>
      <c r="F41" s="60"/>
      <c r="G41" s="58"/>
      <c r="H41" s="96" t="s">
        <v>185</v>
      </c>
      <c r="I41" s="97"/>
      <c r="J41" s="100"/>
      <c r="K41" s="100"/>
      <c r="L41" s="42"/>
      <c r="M41" s="42"/>
      <c r="N41" s="42"/>
    </row>
    <row r="42" spans="1:14" customFormat="1" x14ac:dyDescent="0.25">
      <c r="A42" s="57"/>
      <c r="B42" s="58"/>
      <c r="C42" s="59"/>
      <c r="D42" s="59"/>
      <c r="E42" s="60"/>
      <c r="F42" s="60"/>
      <c r="G42" s="58"/>
      <c r="H42" s="96" t="s">
        <v>186</v>
      </c>
      <c r="I42" s="97"/>
      <c r="J42" s="100"/>
      <c r="K42" s="100"/>
      <c r="L42" s="42"/>
      <c r="M42" s="42"/>
      <c r="N42" s="42"/>
    </row>
    <row r="43" spans="1:14" customFormat="1" x14ac:dyDescent="0.25">
      <c r="A43" s="57"/>
      <c r="B43" s="58"/>
      <c r="C43" s="59"/>
      <c r="D43" s="59"/>
      <c r="E43" s="60"/>
      <c r="F43" s="60"/>
      <c r="G43" s="58"/>
      <c r="H43" s="96" t="s">
        <v>187</v>
      </c>
      <c r="I43" s="97"/>
      <c r="J43" s="100"/>
      <c r="K43" s="100"/>
      <c r="L43" s="42"/>
      <c r="M43" s="42"/>
      <c r="N43" s="42"/>
    </row>
    <row r="44" spans="1:14" customFormat="1" x14ac:dyDescent="0.25">
      <c r="A44" s="57"/>
      <c r="B44" s="58"/>
      <c r="C44" s="59"/>
      <c r="D44" s="59"/>
      <c r="E44" s="60"/>
      <c r="F44" s="60"/>
      <c r="G44" s="58"/>
      <c r="H44" s="61"/>
      <c r="I44" s="61"/>
      <c r="J44" s="74"/>
      <c r="K44" s="75"/>
      <c r="L44" s="76"/>
      <c r="M44" s="76"/>
      <c r="N44" s="76"/>
    </row>
    <row r="45" spans="1:14" customFormat="1" x14ac:dyDescent="0.25">
      <c r="A45" s="57"/>
      <c r="B45" s="58"/>
      <c r="C45" s="59"/>
      <c r="D45" s="59"/>
      <c r="E45" s="60"/>
      <c r="F45" s="60"/>
      <c r="G45" s="58"/>
      <c r="H45" s="61"/>
      <c r="I45" s="61"/>
      <c r="J45" s="74"/>
      <c r="K45" s="75"/>
      <c r="L45" s="76"/>
      <c r="M45" s="76"/>
      <c r="N45" s="76"/>
    </row>
    <row r="46" spans="1:14" customFormat="1" x14ac:dyDescent="0.25">
      <c r="A46" s="57"/>
      <c r="B46" s="58"/>
      <c r="C46" s="59"/>
      <c r="D46" s="59"/>
      <c r="E46" s="60"/>
      <c r="F46" s="60"/>
      <c r="G46" s="58"/>
      <c r="H46" s="61"/>
      <c r="I46" s="61"/>
      <c r="J46" s="74"/>
      <c r="K46" s="75"/>
      <c r="L46" s="76"/>
      <c r="M46" s="76"/>
      <c r="N46" s="76"/>
    </row>
    <row r="47" spans="1:14" customFormat="1" x14ac:dyDescent="0.25">
      <c r="A47" s="57"/>
      <c r="B47" s="58"/>
      <c r="C47" s="59"/>
      <c r="D47" s="59"/>
      <c r="E47" s="60"/>
      <c r="F47" s="60"/>
      <c r="G47" s="58"/>
      <c r="H47" s="61"/>
      <c r="I47" s="61"/>
      <c r="J47" s="74"/>
      <c r="K47" s="75"/>
      <c r="L47" s="76"/>
      <c r="M47" s="76"/>
      <c r="N47" s="76"/>
    </row>
    <row r="48" spans="1:14" customFormat="1" x14ac:dyDescent="0.25">
      <c r="A48" s="57"/>
      <c r="B48" s="58"/>
      <c r="C48" s="59"/>
      <c r="D48" s="59"/>
      <c r="E48" s="60"/>
      <c r="F48" s="60"/>
      <c r="G48" s="58"/>
      <c r="H48" s="61"/>
      <c r="I48" s="61"/>
      <c r="J48" s="74"/>
      <c r="K48" s="75"/>
      <c r="L48" s="76"/>
      <c r="M48" s="76"/>
      <c r="N48" s="76"/>
    </row>
    <row r="49" spans="10:14" customFormat="1" x14ac:dyDescent="0.25">
      <c r="J49" s="74"/>
      <c r="K49" s="75"/>
      <c r="L49" s="76"/>
      <c r="M49" s="76"/>
      <c r="N49" s="76"/>
    </row>
    <row r="50" spans="10:14" customFormat="1" x14ac:dyDescent="0.25">
      <c r="J50" s="74"/>
      <c r="K50" s="75"/>
      <c r="L50" s="76"/>
      <c r="M50" s="76"/>
      <c r="N50" s="76"/>
    </row>
    <row r="51" spans="10:14" customFormat="1" x14ac:dyDescent="0.25">
      <c r="J51" s="74"/>
      <c r="K51" s="75"/>
      <c r="L51" s="76"/>
      <c r="M51" s="76"/>
      <c r="N51" s="76"/>
    </row>
    <row r="52" spans="10:14" customFormat="1" x14ac:dyDescent="0.25">
      <c r="J52" s="74"/>
      <c r="K52" s="75"/>
      <c r="L52" s="76"/>
      <c r="M52" s="76"/>
      <c r="N52" s="76"/>
    </row>
    <row r="53" spans="10:14" customFormat="1" x14ac:dyDescent="0.25">
      <c r="J53" s="74"/>
      <c r="K53" s="75"/>
      <c r="L53" s="76"/>
      <c r="M53" s="76"/>
      <c r="N53" s="76"/>
    </row>
    <row r="54" spans="10:14" customFormat="1" x14ac:dyDescent="0.25">
      <c r="J54" s="74"/>
      <c r="K54" s="75"/>
      <c r="L54" s="76"/>
      <c r="M54" s="76"/>
      <c r="N54" s="76"/>
    </row>
    <row r="55" spans="10:14" customFormat="1" x14ac:dyDescent="0.25">
      <c r="J55" s="74"/>
      <c r="K55" s="75"/>
      <c r="L55" s="76"/>
      <c r="M55" s="76"/>
      <c r="N55" s="76"/>
    </row>
    <row r="56" spans="10:14" customFormat="1" x14ac:dyDescent="0.25">
      <c r="J56" s="74"/>
      <c r="K56" s="75"/>
      <c r="L56" s="76"/>
      <c r="M56" s="76"/>
      <c r="N56" s="76"/>
    </row>
    <row r="57" spans="10:14" customFormat="1" x14ac:dyDescent="0.25">
      <c r="J57" s="74"/>
      <c r="K57" s="75"/>
      <c r="L57" s="76"/>
      <c r="M57" s="76"/>
      <c r="N57" s="76"/>
    </row>
    <row r="58" spans="10:14" customFormat="1" x14ac:dyDescent="0.25">
      <c r="J58" s="74"/>
      <c r="K58" s="75"/>
      <c r="L58" s="76"/>
      <c r="M58" s="76"/>
      <c r="N58" s="76"/>
    </row>
    <row r="59" spans="10:14" customFormat="1" x14ac:dyDescent="0.25">
      <c r="J59" s="74"/>
      <c r="K59" s="75"/>
      <c r="L59" s="76"/>
      <c r="M59" s="76"/>
      <c r="N59" s="76"/>
    </row>
    <row r="60" spans="10:14" customFormat="1" x14ac:dyDescent="0.25">
      <c r="J60" s="74"/>
      <c r="K60" s="75"/>
      <c r="L60" s="76"/>
      <c r="M60" s="76"/>
      <c r="N60" s="76"/>
    </row>
    <row r="61" spans="10:14" customFormat="1" x14ac:dyDescent="0.25">
      <c r="J61" s="74"/>
      <c r="K61" s="75"/>
      <c r="L61" s="76"/>
      <c r="M61" s="76"/>
      <c r="N61" s="76"/>
    </row>
    <row r="62" spans="10:14" customFormat="1" x14ac:dyDescent="0.25">
      <c r="J62" s="74"/>
      <c r="K62" s="75"/>
      <c r="L62" s="76"/>
      <c r="M62" s="76"/>
      <c r="N62" s="76"/>
    </row>
    <row r="63" spans="10:14" customFormat="1" x14ac:dyDescent="0.25">
      <c r="J63" s="74"/>
      <c r="K63" s="75"/>
      <c r="L63" s="76"/>
      <c r="M63" s="76"/>
      <c r="N63" s="76"/>
    </row>
    <row r="64" spans="10:14" customFormat="1" x14ac:dyDescent="0.25">
      <c r="J64" s="74"/>
      <c r="K64" s="75"/>
      <c r="L64" s="76"/>
      <c r="M64" s="76"/>
      <c r="N64" s="76"/>
    </row>
    <row r="65" spans="10:14" customFormat="1" x14ac:dyDescent="0.25">
      <c r="J65" s="74"/>
      <c r="K65" s="75"/>
      <c r="L65" s="76"/>
      <c r="M65" s="76"/>
      <c r="N65" s="76"/>
    </row>
    <row r="66" spans="10:14" customFormat="1" x14ac:dyDescent="0.25">
      <c r="J66" s="74"/>
      <c r="K66" s="75"/>
      <c r="L66" s="76"/>
      <c r="M66" s="76"/>
      <c r="N66" s="76"/>
    </row>
    <row r="67" spans="10:14" customFormat="1" x14ac:dyDescent="0.25">
      <c r="J67" s="74"/>
      <c r="K67" s="75"/>
      <c r="L67" s="76"/>
      <c r="M67" s="76"/>
      <c r="N67" s="76"/>
    </row>
    <row r="68" spans="10:14" customFormat="1" x14ac:dyDescent="0.25">
      <c r="J68" s="74"/>
      <c r="K68" s="75"/>
      <c r="L68" s="76"/>
      <c r="M68" s="76"/>
      <c r="N68" s="76"/>
    </row>
    <row r="69" spans="10:14" customFormat="1" x14ac:dyDescent="0.25">
      <c r="J69" s="74"/>
      <c r="K69" s="75"/>
      <c r="L69" s="76"/>
      <c r="M69" s="76"/>
      <c r="N69" s="76"/>
    </row>
    <row r="70" spans="10:14" customFormat="1" x14ac:dyDescent="0.25">
      <c r="J70" s="74"/>
      <c r="K70" s="75"/>
      <c r="L70" s="76"/>
      <c r="M70" s="76"/>
      <c r="N70" s="76"/>
    </row>
    <row r="71" spans="10:14" customFormat="1" x14ac:dyDescent="0.25">
      <c r="J71" s="74"/>
      <c r="K71" s="75"/>
      <c r="L71" s="76"/>
      <c r="M71" s="76"/>
      <c r="N71" s="76"/>
    </row>
  </sheetData>
  <mergeCells count="29">
    <mergeCell ref="A1:J1"/>
    <mergeCell ref="A2:A3"/>
    <mergeCell ref="B2:B3"/>
    <mergeCell ref="C2:C3"/>
    <mergeCell ref="D2:D3"/>
    <mergeCell ref="E2:F2"/>
    <mergeCell ref="I2:I3"/>
    <mergeCell ref="H2:H3"/>
    <mergeCell ref="J2:J3"/>
    <mergeCell ref="J41:K41"/>
    <mergeCell ref="J42:K42"/>
    <mergeCell ref="J43:K43"/>
    <mergeCell ref="K2:K3"/>
    <mergeCell ref="J25:K25"/>
    <mergeCell ref="J23:K23"/>
    <mergeCell ref="J24:K24"/>
    <mergeCell ref="A26:J26"/>
    <mergeCell ref="H43:I43"/>
    <mergeCell ref="H42:I42"/>
    <mergeCell ref="H41:I41"/>
    <mergeCell ref="A20:H20"/>
    <mergeCell ref="A21:H21"/>
    <mergeCell ref="A22:H22"/>
    <mergeCell ref="A38:H38"/>
    <mergeCell ref="A39:H39"/>
    <mergeCell ref="A40:H40"/>
    <mergeCell ref="E23:I23"/>
    <mergeCell ref="E24:I24"/>
    <mergeCell ref="E25:I25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>&amp;CKOSZTORYS WYCENY INWESTORSKIEJ DO POSTEPOWANIA NA CZYSZCZENIE UKŁADÓW PODCZYSZCZANIA WÓD OPADOWYCH 2020 R</oddHeader>
    <oddFooter>&amp;R&amp;P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opLeftCell="A60" zoomScaleNormal="100" workbookViewId="0">
      <selection activeCell="H60" sqref="H60:H68"/>
    </sheetView>
  </sheetViews>
  <sheetFormatPr defaultRowHeight="15.75" outlineLevelCol="1" x14ac:dyDescent="0.25"/>
  <cols>
    <col min="1" max="1" width="5" style="3" customWidth="1"/>
    <col min="2" max="2" width="6.140625" style="3" customWidth="1"/>
    <col min="3" max="3" width="18.7109375" style="3" customWidth="1"/>
    <col min="4" max="4" width="30.28515625" style="37" customWidth="1"/>
    <col min="5" max="5" width="12.5703125" style="28" customWidth="1"/>
    <col min="6" max="6" width="13" style="29" customWidth="1"/>
    <col min="7" max="7" width="13" style="29" hidden="1" customWidth="1" outlineLevel="1"/>
    <col min="8" max="8" width="13.5703125" style="30" customWidth="1" collapsed="1"/>
    <col min="9" max="9" width="10.85546875" style="35" hidden="1" customWidth="1" outlineLevel="1"/>
    <col min="10" max="10" width="13.140625" style="36" hidden="1" customWidth="1" outlineLevel="1" collapsed="1"/>
    <col min="11" max="11" width="9.140625" style="3" collapsed="1"/>
    <col min="12" max="16384" width="9.140625" style="3"/>
  </cols>
  <sheetData>
    <row r="1" spans="1:11" x14ac:dyDescent="0.25">
      <c r="A1" s="107" t="s">
        <v>209</v>
      </c>
      <c r="B1" s="107"/>
      <c r="C1" s="107"/>
      <c r="D1" s="107"/>
      <c r="E1" s="107"/>
      <c r="F1" s="107"/>
      <c r="G1" s="107"/>
      <c r="H1" s="107"/>
      <c r="I1" s="107"/>
      <c r="J1" s="91"/>
    </row>
    <row r="2" spans="1:11" ht="157.5" x14ac:dyDescent="0.25">
      <c r="A2" s="6" t="s">
        <v>0</v>
      </c>
      <c r="B2" s="7" t="s">
        <v>1</v>
      </c>
      <c r="C2" s="7" t="s">
        <v>6</v>
      </c>
      <c r="D2" s="7" t="s">
        <v>9</v>
      </c>
      <c r="E2" s="41" t="s">
        <v>94</v>
      </c>
      <c r="F2" s="9" t="s">
        <v>193</v>
      </c>
      <c r="G2" s="9" t="s">
        <v>195</v>
      </c>
      <c r="H2" s="69" t="s">
        <v>196</v>
      </c>
      <c r="I2" s="69" t="s">
        <v>197</v>
      </c>
      <c r="J2" s="72" t="s">
        <v>184</v>
      </c>
    </row>
    <row r="3" spans="1:11" ht="86.25" customHeight="1" x14ac:dyDescent="0.25">
      <c r="A3" s="133">
        <v>1</v>
      </c>
      <c r="B3" s="122">
        <v>482</v>
      </c>
      <c r="C3" s="122" t="s">
        <v>21</v>
      </c>
      <c r="D3" s="39" t="s">
        <v>91</v>
      </c>
      <c r="E3" s="16">
        <v>2.6</v>
      </c>
      <c r="F3" s="13"/>
      <c r="G3" s="116">
        <v>210</v>
      </c>
      <c r="H3" s="31"/>
      <c r="I3" s="116"/>
      <c r="J3" s="135"/>
      <c r="K3" s="30"/>
    </row>
    <row r="4" spans="1:11" ht="45" customHeight="1" x14ac:dyDescent="0.25">
      <c r="A4" s="134"/>
      <c r="B4" s="123"/>
      <c r="C4" s="123"/>
      <c r="D4" s="39" t="s">
        <v>43</v>
      </c>
      <c r="E4" s="16">
        <v>3</v>
      </c>
      <c r="F4" s="13"/>
      <c r="G4" s="117"/>
      <c r="H4" s="31"/>
      <c r="I4" s="117"/>
      <c r="J4" s="136"/>
    </row>
    <row r="5" spans="1:11" ht="43.5" customHeight="1" x14ac:dyDescent="0.25">
      <c r="A5" s="133">
        <v>2</v>
      </c>
      <c r="B5" s="131">
        <v>482</v>
      </c>
      <c r="C5" s="122" t="s">
        <v>7</v>
      </c>
      <c r="D5" s="39" t="s">
        <v>44</v>
      </c>
      <c r="E5" s="16">
        <v>2</v>
      </c>
      <c r="F5" s="13"/>
      <c r="G5" s="116">
        <v>210</v>
      </c>
      <c r="H5" s="31"/>
      <c r="I5" s="116"/>
      <c r="J5" s="135"/>
    </row>
    <row r="6" spans="1:11" ht="35.25" customHeight="1" x14ac:dyDescent="0.25">
      <c r="A6" s="134"/>
      <c r="B6" s="132"/>
      <c r="C6" s="123"/>
      <c r="D6" s="39" t="s">
        <v>45</v>
      </c>
      <c r="E6" s="16">
        <v>3</v>
      </c>
      <c r="F6" s="13"/>
      <c r="G6" s="117"/>
      <c r="H6" s="31"/>
      <c r="I6" s="117"/>
      <c r="J6" s="136"/>
    </row>
    <row r="7" spans="1:11" ht="85.5" customHeight="1" x14ac:dyDescent="0.25">
      <c r="A7" s="133">
        <v>3</v>
      </c>
      <c r="B7" s="131">
        <v>482</v>
      </c>
      <c r="C7" s="122" t="s">
        <v>11</v>
      </c>
      <c r="D7" s="39" t="s">
        <v>92</v>
      </c>
      <c r="E7" s="16">
        <v>2.6</v>
      </c>
      <c r="F7" s="13"/>
      <c r="G7" s="116">
        <v>210</v>
      </c>
      <c r="H7" s="31"/>
      <c r="I7" s="116"/>
      <c r="J7" s="135"/>
    </row>
    <row r="8" spans="1:11" ht="36.75" customHeight="1" x14ac:dyDescent="0.25">
      <c r="A8" s="134"/>
      <c r="B8" s="132"/>
      <c r="C8" s="123"/>
      <c r="D8" s="39" t="s">
        <v>46</v>
      </c>
      <c r="E8" s="16">
        <v>6</v>
      </c>
      <c r="F8" s="13"/>
      <c r="G8" s="117"/>
      <c r="H8" s="31"/>
      <c r="I8" s="117"/>
      <c r="J8" s="136"/>
    </row>
    <row r="9" spans="1:11" ht="81.75" customHeight="1" x14ac:dyDescent="0.25">
      <c r="A9" s="133">
        <v>4</v>
      </c>
      <c r="B9" s="131">
        <v>482</v>
      </c>
      <c r="C9" s="122" t="s">
        <v>12</v>
      </c>
      <c r="D9" s="39" t="s">
        <v>47</v>
      </c>
      <c r="E9" s="16">
        <v>2.6</v>
      </c>
      <c r="F9" s="13"/>
      <c r="G9" s="116">
        <v>210</v>
      </c>
      <c r="H9" s="31"/>
      <c r="I9" s="116"/>
      <c r="J9" s="135"/>
    </row>
    <row r="10" spans="1:11" ht="33" customHeight="1" x14ac:dyDescent="0.25">
      <c r="A10" s="134"/>
      <c r="B10" s="132"/>
      <c r="C10" s="123"/>
      <c r="D10" s="39" t="s">
        <v>48</v>
      </c>
      <c r="E10" s="16">
        <v>6</v>
      </c>
      <c r="F10" s="13"/>
      <c r="G10" s="117"/>
      <c r="H10" s="31"/>
      <c r="I10" s="117"/>
      <c r="J10" s="136"/>
    </row>
    <row r="11" spans="1:11" ht="84.75" customHeight="1" x14ac:dyDescent="0.25">
      <c r="A11" s="133">
        <v>5</v>
      </c>
      <c r="B11" s="131">
        <v>482</v>
      </c>
      <c r="C11" s="122" t="s">
        <v>14</v>
      </c>
      <c r="D11" s="39" t="s">
        <v>93</v>
      </c>
      <c r="E11" s="16">
        <v>2.6</v>
      </c>
      <c r="F11" s="13"/>
      <c r="G11" s="116">
        <v>210</v>
      </c>
      <c r="H11" s="31"/>
      <c r="I11" s="116"/>
      <c r="J11" s="135"/>
    </row>
    <row r="12" spans="1:11" ht="33" customHeight="1" x14ac:dyDescent="0.25">
      <c r="A12" s="134"/>
      <c r="B12" s="132"/>
      <c r="C12" s="123"/>
      <c r="D12" s="39" t="s">
        <v>13</v>
      </c>
      <c r="E12" s="16">
        <v>6</v>
      </c>
      <c r="F12" s="13"/>
      <c r="G12" s="117"/>
      <c r="H12" s="31"/>
      <c r="I12" s="117"/>
      <c r="J12" s="136"/>
    </row>
    <row r="13" spans="1:11" ht="37.5" customHeight="1" x14ac:dyDescent="0.25">
      <c r="A13" s="11">
        <v>6</v>
      </c>
      <c r="B13" s="11">
        <v>482</v>
      </c>
      <c r="C13" s="10" t="s">
        <v>15</v>
      </c>
      <c r="D13" s="39" t="s">
        <v>49</v>
      </c>
      <c r="E13" s="12">
        <v>4</v>
      </c>
      <c r="F13" s="13"/>
      <c r="G13" s="13">
        <v>200</v>
      </c>
      <c r="H13" s="31"/>
      <c r="I13" s="13"/>
      <c r="J13" s="27"/>
    </row>
    <row r="14" spans="1:11" ht="38.25" customHeight="1" x14ac:dyDescent="0.25">
      <c r="A14" s="11">
        <v>7</v>
      </c>
      <c r="B14" s="11">
        <v>482</v>
      </c>
      <c r="C14" s="10" t="s">
        <v>16</v>
      </c>
      <c r="D14" s="39" t="s">
        <v>50</v>
      </c>
      <c r="E14" s="12">
        <v>4</v>
      </c>
      <c r="F14" s="13"/>
      <c r="G14" s="13">
        <v>200</v>
      </c>
      <c r="H14" s="31"/>
      <c r="I14" s="13"/>
      <c r="J14" s="27"/>
    </row>
    <row r="15" spans="1:11" ht="76.5" customHeight="1" x14ac:dyDescent="0.25">
      <c r="A15" s="15">
        <v>8</v>
      </c>
      <c r="B15" s="10" t="s">
        <v>8</v>
      </c>
      <c r="C15" s="10" t="s">
        <v>2</v>
      </c>
      <c r="D15" s="39" t="s">
        <v>51</v>
      </c>
      <c r="E15" s="12">
        <v>9</v>
      </c>
      <c r="F15" s="13"/>
      <c r="G15" s="13">
        <v>200</v>
      </c>
      <c r="H15" s="31"/>
      <c r="I15" s="13"/>
      <c r="J15" s="27"/>
    </row>
    <row r="16" spans="1:11" ht="84.75" customHeight="1" x14ac:dyDescent="0.25">
      <c r="A16" s="32">
        <v>9</v>
      </c>
      <c r="B16" s="11">
        <v>482</v>
      </c>
      <c r="C16" s="10" t="s">
        <v>3</v>
      </c>
      <c r="D16" s="39" t="s">
        <v>52</v>
      </c>
      <c r="E16" s="16">
        <v>15</v>
      </c>
      <c r="F16" s="13"/>
      <c r="G16" s="13">
        <v>210</v>
      </c>
      <c r="H16" s="31"/>
      <c r="I16" s="13"/>
      <c r="J16" s="27"/>
    </row>
    <row r="17" spans="1:13" ht="83.25" customHeight="1" x14ac:dyDescent="0.25">
      <c r="A17" s="15">
        <v>10</v>
      </c>
      <c r="B17" s="11">
        <v>482</v>
      </c>
      <c r="C17" s="10" t="s">
        <v>17</v>
      </c>
      <c r="D17" s="39" t="s">
        <v>53</v>
      </c>
      <c r="E17" s="16">
        <v>4.4000000000000004</v>
      </c>
      <c r="F17" s="13"/>
      <c r="G17" s="13">
        <v>210</v>
      </c>
      <c r="H17" s="31"/>
      <c r="I17" s="13"/>
      <c r="J17" s="27"/>
    </row>
    <row r="18" spans="1:13" ht="81.75" customHeight="1" x14ac:dyDescent="0.25">
      <c r="A18" s="15">
        <v>11</v>
      </c>
      <c r="B18" s="11">
        <v>482</v>
      </c>
      <c r="C18" s="10" t="s">
        <v>18</v>
      </c>
      <c r="D18" s="39" t="s">
        <v>54</v>
      </c>
      <c r="E18" s="16">
        <v>4.4000000000000004</v>
      </c>
      <c r="F18" s="13"/>
      <c r="G18" s="13">
        <v>210</v>
      </c>
      <c r="H18" s="31"/>
      <c r="I18" s="13"/>
      <c r="J18" s="27"/>
    </row>
    <row r="19" spans="1:13" ht="65.25" customHeight="1" x14ac:dyDescent="0.25">
      <c r="A19" s="15">
        <v>12</v>
      </c>
      <c r="B19" s="11">
        <v>482</v>
      </c>
      <c r="C19" s="10" t="s">
        <v>10</v>
      </c>
      <c r="D19" s="39" t="s">
        <v>55</v>
      </c>
      <c r="E19" s="16">
        <v>4</v>
      </c>
      <c r="F19" s="13"/>
      <c r="G19" s="13">
        <v>200</v>
      </c>
      <c r="H19" s="31"/>
      <c r="I19" s="13"/>
      <c r="J19" s="27"/>
    </row>
    <row r="20" spans="1:13" ht="66.75" customHeight="1" x14ac:dyDescent="0.25">
      <c r="A20" s="133">
        <v>13</v>
      </c>
      <c r="B20" s="131">
        <v>482</v>
      </c>
      <c r="C20" s="122" t="s">
        <v>19</v>
      </c>
      <c r="D20" s="39" t="s">
        <v>55</v>
      </c>
      <c r="E20" s="16">
        <v>4</v>
      </c>
      <c r="F20" s="13"/>
      <c r="G20" s="116">
        <v>210</v>
      </c>
      <c r="H20" s="31"/>
      <c r="I20" s="116"/>
      <c r="J20" s="135"/>
    </row>
    <row r="21" spans="1:13" ht="39.75" customHeight="1" x14ac:dyDescent="0.25">
      <c r="A21" s="134"/>
      <c r="B21" s="132"/>
      <c r="C21" s="123"/>
      <c r="D21" s="39" t="s">
        <v>56</v>
      </c>
      <c r="E21" s="16">
        <v>5</v>
      </c>
      <c r="F21" s="13"/>
      <c r="G21" s="117"/>
      <c r="H21" s="31"/>
      <c r="I21" s="130"/>
      <c r="J21" s="136"/>
    </row>
    <row r="22" spans="1:13" ht="73.5" customHeight="1" x14ac:dyDescent="0.25">
      <c r="A22" s="133">
        <v>14</v>
      </c>
      <c r="B22" s="131">
        <v>482</v>
      </c>
      <c r="C22" s="122" t="s">
        <v>4</v>
      </c>
      <c r="D22" s="39" t="s">
        <v>57</v>
      </c>
      <c r="E22" s="16">
        <v>2.7</v>
      </c>
      <c r="F22" s="13"/>
      <c r="G22" s="116">
        <v>210</v>
      </c>
      <c r="H22" s="31"/>
      <c r="I22" s="116"/>
      <c r="J22" s="135"/>
    </row>
    <row r="23" spans="1:13" ht="47.25" customHeight="1" x14ac:dyDescent="0.25">
      <c r="A23" s="134"/>
      <c r="B23" s="132"/>
      <c r="C23" s="123"/>
      <c r="D23" s="39" t="s">
        <v>58</v>
      </c>
      <c r="E23" s="16">
        <v>5</v>
      </c>
      <c r="F23" s="13"/>
      <c r="G23" s="117"/>
      <c r="H23" s="31"/>
      <c r="I23" s="130"/>
      <c r="J23" s="136"/>
    </row>
    <row r="24" spans="1:13" ht="81.75" customHeight="1" x14ac:dyDescent="0.25">
      <c r="A24" s="120">
        <v>15</v>
      </c>
      <c r="B24" s="122">
        <v>482</v>
      </c>
      <c r="C24" s="122" t="s">
        <v>5</v>
      </c>
      <c r="D24" s="39" t="s">
        <v>59</v>
      </c>
      <c r="E24" s="16">
        <v>2.7</v>
      </c>
      <c r="F24" s="13"/>
      <c r="G24" s="116">
        <v>210</v>
      </c>
      <c r="H24" s="31"/>
      <c r="I24" s="116"/>
      <c r="J24" s="135"/>
    </row>
    <row r="25" spans="1:13" ht="53.25" customHeight="1" x14ac:dyDescent="0.25">
      <c r="A25" s="121"/>
      <c r="B25" s="123"/>
      <c r="C25" s="123"/>
      <c r="D25" s="40" t="s">
        <v>60</v>
      </c>
      <c r="E25" s="16">
        <v>5</v>
      </c>
      <c r="F25" s="13"/>
      <c r="G25" s="117"/>
      <c r="H25" s="31"/>
      <c r="I25" s="130"/>
      <c r="J25" s="136"/>
    </row>
    <row r="26" spans="1:13" ht="37.5" customHeight="1" x14ac:dyDescent="0.25">
      <c r="A26" s="25"/>
      <c r="B26" s="25"/>
      <c r="C26" s="25"/>
      <c r="D26" s="38"/>
      <c r="E26" s="118" t="s">
        <v>20</v>
      </c>
      <c r="F26" s="119"/>
      <c r="G26" s="33"/>
      <c r="H26" s="26"/>
      <c r="I26" s="26"/>
      <c r="J26" s="26"/>
      <c r="L26" s="30">
        <f>34056-H26</f>
        <v>34056</v>
      </c>
      <c r="M26" s="30">
        <f>3143+L26</f>
        <v>37199</v>
      </c>
    </row>
    <row r="27" spans="1:13" ht="42" customHeight="1" x14ac:dyDescent="0.25">
      <c r="A27" s="25"/>
      <c r="B27" s="25"/>
      <c r="C27" s="25"/>
      <c r="D27" s="38"/>
      <c r="E27" s="118" t="s">
        <v>198</v>
      </c>
      <c r="F27" s="119"/>
      <c r="G27" s="34"/>
      <c r="H27" s="27"/>
      <c r="I27" s="27"/>
      <c r="J27" s="27"/>
    </row>
    <row r="28" spans="1:13" ht="42.75" customHeight="1" x14ac:dyDescent="0.25">
      <c r="A28" s="25"/>
      <c r="B28" s="25"/>
      <c r="C28" s="25"/>
      <c r="D28" s="38"/>
      <c r="E28" s="118" t="s">
        <v>22</v>
      </c>
      <c r="F28" s="119"/>
      <c r="G28" s="34"/>
      <c r="H28" s="27"/>
      <c r="I28" s="27"/>
      <c r="J28" s="27"/>
    </row>
    <row r="29" spans="1:13" ht="16.5" thickBot="1" x14ac:dyDescent="0.3">
      <c r="A29" s="25"/>
      <c r="B29" s="25"/>
      <c r="C29" s="25"/>
      <c r="D29" s="38"/>
      <c r="E29" s="5"/>
      <c r="F29" s="4"/>
      <c r="G29" s="4"/>
      <c r="H29" s="2"/>
    </row>
    <row r="30" spans="1:13" ht="15.75" customHeight="1" thickBot="1" x14ac:dyDescent="0.3">
      <c r="A30" s="114" t="s">
        <v>210</v>
      </c>
      <c r="B30" s="115"/>
      <c r="C30" s="115"/>
      <c r="D30" s="115"/>
      <c r="E30" s="115"/>
      <c r="F30" s="115"/>
      <c r="G30" s="115"/>
      <c r="H30" s="115"/>
      <c r="I30" s="115"/>
      <c r="J30" s="92"/>
    </row>
    <row r="31" spans="1:13" ht="168" customHeight="1" x14ac:dyDescent="0.25">
      <c r="A31" s="71" t="s">
        <v>0</v>
      </c>
      <c r="B31" s="86" t="s">
        <v>1</v>
      </c>
      <c r="C31" s="86" t="s">
        <v>6</v>
      </c>
      <c r="D31" s="86" t="s">
        <v>9</v>
      </c>
      <c r="E31" s="87" t="s">
        <v>94</v>
      </c>
      <c r="F31" s="88" t="s">
        <v>193</v>
      </c>
      <c r="G31" s="88" t="s">
        <v>199</v>
      </c>
      <c r="H31" s="89" t="s">
        <v>200</v>
      </c>
      <c r="I31" s="89" t="s">
        <v>197</v>
      </c>
      <c r="J31" s="90" t="s">
        <v>184</v>
      </c>
    </row>
    <row r="32" spans="1:13" ht="147.75" x14ac:dyDescent="0.25">
      <c r="A32" s="17">
        <v>16</v>
      </c>
      <c r="B32" s="10">
        <v>488</v>
      </c>
      <c r="C32" s="18" t="s">
        <v>23</v>
      </c>
      <c r="D32" s="10" t="s">
        <v>61</v>
      </c>
      <c r="E32" s="16">
        <v>1</v>
      </c>
      <c r="F32" s="13"/>
      <c r="G32" s="14"/>
      <c r="H32" s="70"/>
      <c r="I32" s="70">
        <f>G32*2</f>
        <v>0</v>
      </c>
      <c r="J32" s="27">
        <f t="shared" ref="J32:J65" si="0">H32+I32</f>
        <v>0</v>
      </c>
    </row>
    <row r="33" spans="1:10" ht="135" x14ac:dyDescent="0.25">
      <c r="A33" s="19">
        <v>17</v>
      </c>
      <c r="B33" s="10">
        <v>488</v>
      </c>
      <c r="C33" s="18" t="s">
        <v>23</v>
      </c>
      <c r="D33" s="10" t="s">
        <v>62</v>
      </c>
      <c r="E33" s="16">
        <v>1</v>
      </c>
      <c r="F33" s="13"/>
      <c r="G33" s="14"/>
      <c r="H33" s="70"/>
      <c r="I33" s="70">
        <f>G33*2</f>
        <v>0</v>
      </c>
      <c r="J33" s="27">
        <f t="shared" si="0"/>
        <v>0</v>
      </c>
    </row>
    <row r="34" spans="1:10" ht="84.75" customHeight="1" x14ac:dyDescent="0.25">
      <c r="A34" s="120">
        <v>18</v>
      </c>
      <c r="B34" s="122">
        <v>480</v>
      </c>
      <c r="C34" s="122" t="s">
        <v>24</v>
      </c>
      <c r="D34" s="10" t="s">
        <v>63</v>
      </c>
      <c r="E34" s="126">
        <v>1</v>
      </c>
      <c r="F34" s="13"/>
      <c r="G34" s="128"/>
      <c r="H34" s="70"/>
      <c r="I34" s="70">
        <f>G34*2</f>
        <v>0</v>
      </c>
      <c r="J34" s="27">
        <f t="shared" si="0"/>
        <v>0</v>
      </c>
    </row>
    <row r="35" spans="1:10" ht="69" x14ac:dyDescent="0.25">
      <c r="A35" s="121"/>
      <c r="B35" s="123"/>
      <c r="C35" s="123"/>
      <c r="D35" s="10" t="s">
        <v>64</v>
      </c>
      <c r="E35" s="127"/>
      <c r="F35" s="13"/>
      <c r="G35" s="129"/>
      <c r="H35" s="70"/>
      <c r="I35" s="70">
        <f t="shared" ref="I35" si="1">G35</f>
        <v>0</v>
      </c>
      <c r="J35" s="27">
        <f t="shared" si="0"/>
        <v>0</v>
      </c>
    </row>
    <row r="36" spans="1:10" ht="84.75" customHeight="1" x14ac:dyDescent="0.25">
      <c r="A36" s="120">
        <v>19</v>
      </c>
      <c r="B36" s="122">
        <v>480</v>
      </c>
      <c r="C36" s="122" t="s">
        <v>25</v>
      </c>
      <c r="D36" s="10" t="s">
        <v>63</v>
      </c>
      <c r="E36" s="126">
        <v>1</v>
      </c>
      <c r="F36" s="116" t="s">
        <v>188</v>
      </c>
      <c r="G36" s="128">
        <v>210</v>
      </c>
      <c r="H36" s="70">
        <v>0</v>
      </c>
      <c r="I36" s="70">
        <f>G36*2</f>
        <v>420</v>
      </c>
      <c r="J36" s="27">
        <f t="shared" si="0"/>
        <v>420</v>
      </c>
    </row>
    <row r="37" spans="1:10" ht="69" x14ac:dyDescent="0.25">
      <c r="A37" s="121"/>
      <c r="B37" s="123"/>
      <c r="C37" s="123"/>
      <c r="D37" s="10" t="s">
        <v>65</v>
      </c>
      <c r="E37" s="127"/>
      <c r="F37" s="117"/>
      <c r="G37" s="129"/>
      <c r="H37" s="70">
        <f>F37</f>
        <v>0</v>
      </c>
      <c r="I37" s="70">
        <f t="shared" ref="I37:I41" si="2">G37</f>
        <v>0</v>
      </c>
      <c r="J37" s="27">
        <f t="shared" si="0"/>
        <v>0</v>
      </c>
    </row>
    <row r="38" spans="1:10" ht="97.5" x14ac:dyDescent="0.25">
      <c r="A38" s="120">
        <v>20</v>
      </c>
      <c r="B38" s="122">
        <v>480</v>
      </c>
      <c r="C38" s="122" t="s">
        <v>26</v>
      </c>
      <c r="D38" s="10" t="s">
        <v>66</v>
      </c>
      <c r="E38" s="126">
        <v>1</v>
      </c>
      <c r="F38" s="116" t="s">
        <v>188</v>
      </c>
      <c r="G38" s="128">
        <v>210</v>
      </c>
      <c r="H38" s="70"/>
      <c r="I38" s="70">
        <f>G38*2</f>
        <v>420</v>
      </c>
      <c r="J38" s="27">
        <f t="shared" si="0"/>
        <v>420</v>
      </c>
    </row>
    <row r="39" spans="1:10" ht="50.25" x14ac:dyDescent="0.25">
      <c r="A39" s="121"/>
      <c r="B39" s="123"/>
      <c r="C39" s="123"/>
      <c r="D39" s="10" t="s">
        <v>67</v>
      </c>
      <c r="E39" s="127"/>
      <c r="F39" s="117"/>
      <c r="G39" s="129"/>
      <c r="H39" s="70"/>
      <c r="I39" s="70">
        <f t="shared" si="2"/>
        <v>0</v>
      </c>
      <c r="J39" s="27">
        <f t="shared" si="0"/>
        <v>0</v>
      </c>
    </row>
    <row r="40" spans="1:10" ht="97.5" x14ac:dyDescent="0.25">
      <c r="A40" s="120">
        <v>21</v>
      </c>
      <c r="B40" s="122">
        <v>480</v>
      </c>
      <c r="C40" s="122" t="s">
        <v>27</v>
      </c>
      <c r="D40" s="10" t="s">
        <v>68</v>
      </c>
      <c r="E40" s="126">
        <v>1</v>
      </c>
      <c r="F40" s="116" t="s">
        <v>188</v>
      </c>
      <c r="G40" s="128">
        <v>210</v>
      </c>
      <c r="H40" s="70"/>
      <c r="I40" s="70">
        <f>G40*2</f>
        <v>420</v>
      </c>
      <c r="J40" s="27">
        <f t="shared" si="0"/>
        <v>420</v>
      </c>
    </row>
    <row r="41" spans="1:10" ht="50.25" x14ac:dyDescent="0.25">
      <c r="A41" s="121"/>
      <c r="B41" s="123"/>
      <c r="C41" s="123"/>
      <c r="D41" s="10" t="s">
        <v>67</v>
      </c>
      <c r="E41" s="127"/>
      <c r="F41" s="117"/>
      <c r="G41" s="129"/>
      <c r="H41" s="70"/>
      <c r="I41" s="70">
        <f t="shared" si="2"/>
        <v>0</v>
      </c>
      <c r="J41" s="27">
        <f t="shared" si="0"/>
        <v>0</v>
      </c>
    </row>
    <row r="42" spans="1:10" ht="63" x14ac:dyDescent="0.25">
      <c r="A42" s="120">
        <v>22</v>
      </c>
      <c r="B42" s="122">
        <v>480</v>
      </c>
      <c r="C42" s="10" t="s">
        <v>28</v>
      </c>
      <c r="D42" s="10" t="s">
        <v>69</v>
      </c>
      <c r="E42" s="16">
        <v>1</v>
      </c>
      <c r="F42" s="116" t="s">
        <v>188</v>
      </c>
      <c r="G42" s="14">
        <v>210</v>
      </c>
      <c r="H42" s="70"/>
      <c r="I42" s="70">
        <f t="shared" ref="I42:I65" si="3">G42*2</f>
        <v>420</v>
      </c>
      <c r="J42" s="27">
        <f t="shared" si="0"/>
        <v>420</v>
      </c>
    </row>
    <row r="43" spans="1:10" ht="63" x14ac:dyDescent="0.25">
      <c r="A43" s="121"/>
      <c r="B43" s="123"/>
      <c r="C43" s="10" t="s">
        <v>29</v>
      </c>
      <c r="D43" s="10" t="s">
        <v>69</v>
      </c>
      <c r="E43" s="16">
        <v>1</v>
      </c>
      <c r="F43" s="117"/>
      <c r="G43" s="14">
        <v>210</v>
      </c>
      <c r="H43" s="70"/>
      <c r="I43" s="70">
        <f t="shared" si="3"/>
        <v>420</v>
      </c>
      <c r="J43" s="27">
        <f t="shared" si="0"/>
        <v>420</v>
      </c>
    </row>
    <row r="44" spans="1:10" ht="34.5" x14ac:dyDescent="0.25">
      <c r="A44" s="19">
        <v>23</v>
      </c>
      <c r="B44" s="10">
        <v>480</v>
      </c>
      <c r="C44" s="10" t="s">
        <v>30</v>
      </c>
      <c r="D44" s="10" t="s">
        <v>70</v>
      </c>
      <c r="E44" s="16">
        <v>1</v>
      </c>
      <c r="F44" s="116" t="s">
        <v>188</v>
      </c>
      <c r="G44" s="14">
        <v>210</v>
      </c>
      <c r="H44" s="70"/>
      <c r="I44" s="70">
        <f t="shared" si="3"/>
        <v>420</v>
      </c>
      <c r="J44" s="27">
        <f t="shared" si="0"/>
        <v>420</v>
      </c>
    </row>
    <row r="45" spans="1:10" ht="50.25" x14ac:dyDescent="0.25">
      <c r="A45" s="120">
        <v>24</v>
      </c>
      <c r="B45" s="122">
        <v>481</v>
      </c>
      <c r="C45" s="122" t="s">
        <v>31</v>
      </c>
      <c r="D45" s="10" t="s">
        <v>71</v>
      </c>
      <c r="E45" s="126">
        <v>1</v>
      </c>
      <c r="F45" s="117"/>
      <c r="G45" s="70">
        <v>210</v>
      </c>
      <c r="H45" s="70"/>
      <c r="I45" s="70">
        <f t="shared" si="3"/>
        <v>420</v>
      </c>
      <c r="J45" s="27">
        <f t="shared" si="0"/>
        <v>420</v>
      </c>
    </row>
    <row r="46" spans="1:10" ht="34.5" x14ac:dyDescent="0.25">
      <c r="A46" s="121"/>
      <c r="B46" s="123"/>
      <c r="C46" s="123"/>
      <c r="D46" s="10" t="s">
        <v>72</v>
      </c>
      <c r="E46" s="127"/>
      <c r="F46" s="116" t="s">
        <v>188</v>
      </c>
      <c r="G46" s="70">
        <v>210</v>
      </c>
      <c r="H46" s="70"/>
      <c r="I46" s="70">
        <f t="shared" si="3"/>
        <v>420</v>
      </c>
      <c r="J46" s="27">
        <f t="shared" si="0"/>
        <v>420</v>
      </c>
    </row>
    <row r="47" spans="1:10" ht="50.25" x14ac:dyDescent="0.25">
      <c r="A47" s="120">
        <v>25</v>
      </c>
      <c r="B47" s="122">
        <v>481</v>
      </c>
      <c r="C47" s="122" t="s">
        <v>32</v>
      </c>
      <c r="D47" s="10" t="s">
        <v>73</v>
      </c>
      <c r="E47" s="126">
        <v>1</v>
      </c>
      <c r="F47" s="117"/>
      <c r="G47" s="81">
        <v>210</v>
      </c>
      <c r="H47" s="70"/>
      <c r="I47" s="70">
        <f t="shared" si="3"/>
        <v>420</v>
      </c>
      <c r="J47" s="27">
        <f t="shared" si="0"/>
        <v>420</v>
      </c>
    </row>
    <row r="48" spans="1:10" ht="34.5" x14ac:dyDescent="0.25">
      <c r="A48" s="121"/>
      <c r="B48" s="123"/>
      <c r="C48" s="123"/>
      <c r="D48" s="10" t="s">
        <v>74</v>
      </c>
      <c r="E48" s="127"/>
      <c r="F48" s="116" t="s">
        <v>188</v>
      </c>
      <c r="G48" s="81">
        <v>210</v>
      </c>
      <c r="H48" s="70"/>
      <c r="I48" s="70">
        <f t="shared" si="3"/>
        <v>420</v>
      </c>
      <c r="J48" s="27">
        <f t="shared" si="0"/>
        <v>420</v>
      </c>
    </row>
    <row r="49" spans="1:10" ht="81.75" x14ac:dyDescent="0.25">
      <c r="A49" s="120">
        <v>26</v>
      </c>
      <c r="B49" s="122">
        <v>481</v>
      </c>
      <c r="C49" s="122" t="s">
        <v>33</v>
      </c>
      <c r="D49" s="10" t="s">
        <v>75</v>
      </c>
      <c r="E49" s="126">
        <v>1</v>
      </c>
      <c r="F49" s="117"/>
      <c r="G49" s="81">
        <v>210</v>
      </c>
      <c r="H49" s="70"/>
      <c r="I49" s="70">
        <f t="shared" si="3"/>
        <v>420</v>
      </c>
      <c r="J49" s="27">
        <f t="shared" si="0"/>
        <v>420</v>
      </c>
    </row>
    <row r="50" spans="1:10" ht="53.25" x14ac:dyDescent="0.25">
      <c r="A50" s="121"/>
      <c r="B50" s="123"/>
      <c r="C50" s="123"/>
      <c r="D50" s="10" t="s">
        <v>76</v>
      </c>
      <c r="E50" s="127"/>
      <c r="F50" s="116" t="s">
        <v>188</v>
      </c>
      <c r="G50" s="81">
        <v>210</v>
      </c>
      <c r="H50" s="70"/>
      <c r="I50" s="70">
        <f t="shared" si="3"/>
        <v>420</v>
      </c>
      <c r="J50" s="27">
        <f t="shared" si="0"/>
        <v>420</v>
      </c>
    </row>
    <row r="51" spans="1:10" ht="81.75" x14ac:dyDescent="0.25">
      <c r="A51" s="120">
        <v>27</v>
      </c>
      <c r="B51" s="122">
        <v>481</v>
      </c>
      <c r="C51" s="122" t="s">
        <v>34</v>
      </c>
      <c r="D51" s="10" t="s">
        <v>77</v>
      </c>
      <c r="E51" s="126">
        <v>1</v>
      </c>
      <c r="F51" s="117"/>
      <c r="G51" s="81">
        <v>210</v>
      </c>
      <c r="H51" s="70"/>
      <c r="I51" s="70">
        <f t="shared" si="3"/>
        <v>420</v>
      </c>
      <c r="J51" s="27">
        <f t="shared" si="0"/>
        <v>420</v>
      </c>
    </row>
    <row r="52" spans="1:10" ht="53.25" x14ac:dyDescent="0.25">
      <c r="A52" s="121"/>
      <c r="B52" s="123"/>
      <c r="C52" s="123"/>
      <c r="D52" s="10" t="s">
        <v>78</v>
      </c>
      <c r="E52" s="127"/>
      <c r="F52" s="116" t="s">
        <v>188</v>
      </c>
      <c r="G52" s="81">
        <v>210</v>
      </c>
      <c r="H52" s="70"/>
      <c r="I52" s="70">
        <f t="shared" si="3"/>
        <v>420</v>
      </c>
      <c r="J52" s="27">
        <f t="shared" si="0"/>
        <v>420</v>
      </c>
    </row>
    <row r="53" spans="1:10" ht="34.5" x14ac:dyDescent="0.25">
      <c r="A53" s="120">
        <v>28</v>
      </c>
      <c r="B53" s="122">
        <v>481</v>
      </c>
      <c r="C53" s="122" t="s">
        <v>35</v>
      </c>
      <c r="D53" s="10" t="s">
        <v>79</v>
      </c>
      <c r="E53" s="126">
        <v>1</v>
      </c>
      <c r="F53" s="117"/>
      <c r="G53" s="81">
        <v>210</v>
      </c>
      <c r="H53" s="70"/>
      <c r="I53" s="70">
        <f t="shared" si="3"/>
        <v>420</v>
      </c>
      <c r="J53" s="27">
        <f t="shared" si="0"/>
        <v>420</v>
      </c>
    </row>
    <row r="54" spans="1:10" ht="69" x14ac:dyDescent="0.25">
      <c r="A54" s="121"/>
      <c r="B54" s="123"/>
      <c r="C54" s="123"/>
      <c r="D54" s="10" t="s">
        <v>80</v>
      </c>
      <c r="E54" s="127"/>
      <c r="F54" s="116" t="s">
        <v>188</v>
      </c>
      <c r="G54" s="81">
        <v>210</v>
      </c>
      <c r="H54" s="70"/>
      <c r="I54" s="70">
        <f t="shared" si="3"/>
        <v>420</v>
      </c>
      <c r="J54" s="27">
        <f t="shared" si="0"/>
        <v>420</v>
      </c>
    </row>
    <row r="55" spans="1:10" ht="72" x14ac:dyDescent="0.25">
      <c r="A55" s="120">
        <v>29</v>
      </c>
      <c r="B55" s="122">
        <v>481</v>
      </c>
      <c r="C55" s="122" t="s">
        <v>36</v>
      </c>
      <c r="D55" s="10" t="s">
        <v>81</v>
      </c>
      <c r="E55" s="126">
        <v>1</v>
      </c>
      <c r="F55" s="117"/>
      <c r="G55" s="81">
        <v>210</v>
      </c>
      <c r="H55" s="70"/>
      <c r="I55" s="70">
        <f t="shared" si="3"/>
        <v>420</v>
      </c>
      <c r="J55" s="27">
        <f t="shared" si="0"/>
        <v>420</v>
      </c>
    </row>
    <row r="56" spans="1:10" ht="69" x14ac:dyDescent="0.25">
      <c r="A56" s="121"/>
      <c r="B56" s="123"/>
      <c r="C56" s="123"/>
      <c r="D56" s="10" t="s">
        <v>80</v>
      </c>
      <c r="E56" s="127"/>
      <c r="F56" s="116" t="s">
        <v>188</v>
      </c>
      <c r="G56" s="81">
        <v>210</v>
      </c>
      <c r="H56" s="70"/>
      <c r="I56" s="70">
        <f t="shared" si="3"/>
        <v>420</v>
      </c>
      <c r="J56" s="27">
        <f t="shared" si="0"/>
        <v>420</v>
      </c>
    </row>
    <row r="57" spans="1:10" ht="50.25" x14ac:dyDescent="0.25">
      <c r="A57" s="120">
        <v>30</v>
      </c>
      <c r="B57" s="122">
        <v>479</v>
      </c>
      <c r="C57" s="122" t="s">
        <v>37</v>
      </c>
      <c r="D57" s="10" t="s">
        <v>82</v>
      </c>
      <c r="E57" s="126">
        <v>1</v>
      </c>
      <c r="F57" s="117"/>
      <c r="G57" s="81">
        <v>210</v>
      </c>
      <c r="H57" s="70"/>
      <c r="I57" s="70">
        <f t="shared" si="3"/>
        <v>420</v>
      </c>
      <c r="J57" s="27">
        <f t="shared" si="0"/>
        <v>420</v>
      </c>
    </row>
    <row r="58" spans="1:10" ht="50.25" x14ac:dyDescent="0.25">
      <c r="A58" s="121"/>
      <c r="B58" s="123"/>
      <c r="C58" s="123"/>
      <c r="D58" s="10" t="s">
        <v>83</v>
      </c>
      <c r="E58" s="127"/>
      <c r="F58" s="116" t="s">
        <v>188</v>
      </c>
      <c r="G58" s="81">
        <v>210</v>
      </c>
      <c r="H58" s="70"/>
      <c r="I58" s="70">
        <f t="shared" si="3"/>
        <v>420</v>
      </c>
      <c r="J58" s="27">
        <f t="shared" si="0"/>
        <v>420</v>
      </c>
    </row>
    <row r="59" spans="1:10" ht="141.75" x14ac:dyDescent="0.25">
      <c r="A59" s="20">
        <v>31</v>
      </c>
      <c r="B59" s="21">
        <v>450</v>
      </c>
      <c r="C59" s="21" t="s">
        <v>38</v>
      </c>
      <c r="D59" s="22" t="s">
        <v>84</v>
      </c>
      <c r="E59" s="23">
        <v>1</v>
      </c>
      <c r="F59" s="117"/>
      <c r="G59" s="81">
        <v>210</v>
      </c>
      <c r="H59" s="70"/>
      <c r="I59" s="70">
        <f t="shared" si="3"/>
        <v>420</v>
      </c>
      <c r="J59" s="27">
        <f t="shared" si="0"/>
        <v>420</v>
      </c>
    </row>
    <row r="60" spans="1:10" ht="141.75" x14ac:dyDescent="0.25">
      <c r="A60" s="20">
        <v>32</v>
      </c>
      <c r="B60" s="21">
        <v>450</v>
      </c>
      <c r="C60" s="21" t="s">
        <v>38</v>
      </c>
      <c r="D60" s="22" t="s">
        <v>85</v>
      </c>
      <c r="E60" s="23">
        <v>1</v>
      </c>
      <c r="F60" s="116" t="s">
        <v>188</v>
      </c>
      <c r="G60" s="81">
        <v>210</v>
      </c>
      <c r="H60" s="70"/>
      <c r="I60" s="70">
        <f t="shared" si="3"/>
        <v>420</v>
      </c>
      <c r="J60" s="27">
        <f t="shared" si="0"/>
        <v>420</v>
      </c>
    </row>
    <row r="61" spans="1:10" ht="110.25" x14ac:dyDescent="0.25">
      <c r="A61" s="20">
        <v>33</v>
      </c>
      <c r="B61" s="24">
        <v>450</v>
      </c>
      <c r="C61" s="24" t="s">
        <v>39</v>
      </c>
      <c r="D61" s="10" t="s">
        <v>86</v>
      </c>
      <c r="E61" s="16">
        <v>1</v>
      </c>
      <c r="F61" s="117"/>
      <c r="G61" s="81">
        <v>210</v>
      </c>
      <c r="H61" s="70"/>
      <c r="I61" s="70">
        <f t="shared" si="3"/>
        <v>420</v>
      </c>
      <c r="J61" s="27">
        <f t="shared" si="0"/>
        <v>420</v>
      </c>
    </row>
    <row r="62" spans="1:10" ht="50.25" x14ac:dyDescent="0.25">
      <c r="A62" s="120">
        <v>34</v>
      </c>
      <c r="B62" s="122">
        <v>450</v>
      </c>
      <c r="C62" s="122" t="s">
        <v>40</v>
      </c>
      <c r="D62" s="10" t="s">
        <v>87</v>
      </c>
      <c r="E62" s="126">
        <v>1</v>
      </c>
      <c r="F62" s="116" t="s">
        <v>188</v>
      </c>
      <c r="G62" s="81">
        <v>210</v>
      </c>
      <c r="H62" s="70"/>
      <c r="I62" s="81">
        <f t="shared" si="3"/>
        <v>420</v>
      </c>
      <c r="J62" s="27">
        <f t="shared" si="0"/>
        <v>420</v>
      </c>
    </row>
    <row r="63" spans="1:10" ht="50.25" x14ac:dyDescent="0.25">
      <c r="A63" s="121"/>
      <c r="B63" s="123"/>
      <c r="C63" s="123"/>
      <c r="D63" s="10" t="s">
        <v>88</v>
      </c>
      <c r="E63" s="127"/>
      <c r="F63" s="117"/>
      <c r="G63" s="81">
        <v>210</v>
      </c>
      <c r="H63" s="70"/>
      <c r="I63" s="81">
        <f t="shared" si="3"/>
        <v>420</v>
      </c>
      <c r="J63" s="27">
        <f t="shared" si="0"/>
        <v>420</v>
      </c>
    </row>
    <row r="64" spans="1:10" ht="50.25" x14ac:dyDescent="0.25">
      <c r="A64" s="120">
        <v>35</v>
      </c>
      <c r="B64" s="122">
        <v>450</v>
      </c>
      <c r="C64" s="120" t="s">
        <v>41</v>
      </c>
      <c r="D64" s="19" t="s">
        <v>89</v>
      </c>
      <c r="E64" s="124">
        <v>1</v>
      </c>
      <c r="F64" s="116" t="s">
        <v>188</v>
      </c>
      <c r="G64" s="81">
        <v>210</v>
      </c>
      <c r="H64" s="70"/>
      <c r="I64" s="81">
        <f t="shared" si="3"/>
        <v>420</v>
      </c>
      <c r="J64" s="27">
        <f t="shared" si="0"/>
        <v>420</v>
      </c>
    </row>
    <row r="65" spans="1:10" ht="50.25" x14ac:dyDescent="0.25">
      <c r="A65" s="121"/>
      <c r="B65" s="123"/>
      <c r="C65" s="121"/>
      <c r="D65" s="19" t="s">
        <v>90</v>
      </c>
      <c r="E65" s="125"/>
      <c r="F65" s="117"/>
      <c r="G65" s="81">
        <v>210</v>
      </c>
      <c r="H65" s="70"/>
      <c r="I65" s="81">
        <f t="shared" si="3"/>
        <v>420</v>
      </c>
      <c r="J65" s="27">
        <f t="shared" si="0"/>
        <v>420</v>
      </c>
    </row>
    <row r="66" spans="1:10" x14ac:dyDescent="0.25">
      <c r="A66" s="25"/>
      <c r="B66" s="25"/>
      <c r="C66" s="25"/>
      <c r="D66" s="25"/>
      <c r="E66" s="118" t="s">
        <v>20</v>
      </c>
      <c r="F66" s="119"/>
      <c r="G66" s="26"/>
      <c r="H66" s="63"/>
      <c r="I66" s="63">
        <f>SUM(I32:I65)</f>
        <v>11340</v>
      </c>
      <c r="J66" s="78">
        <f>SUM(J32:J65)</f>
        <v>11340</v>
      </c>
    </row>
    <row r="67" spans="1:10" x14ac:dyDescent="0.25">
      <c r="A67" s="25"/>
      <c r="B67" s="25"/>
      <c r="C67" s="25"/>
      <c r="D67" s="25"/>
      <c r="E67" s="118" t="s">
        <v>182</v>
      </c>
      <c r="F67" s="119"/>
      <c r="G67" s="27"/>
      <c r="H67" s="63"/>
      <c r="I67" s="77">
        <f>I66*0.23</f>
        <v>2608.2000000000003</v>
      </c>
      <c r="J67" s="79">
        <f>I67+H67</f>
        <v>2608.2000000000003</v>
      </c>
    </row>
    <row r="68" spans="1:10" x14ac:dyDescent="0.25">
      <c r="A68" s="25"/>
      <c r="B68" s="25"/>
      <c r="C68" s="25"/>
      <c r="D68" s="25"/>
      <c r="E68" s="118" t="s">
        <v>42</v>
      </c>
      <c r="F68" s="119"/>
      <c r="G68" s="27"/>
      <c r="H68" s="63"/>
      <c r="I68" s="63">
        <f>I67+I66</f>
        <v>13948.2</v>
      </c>
      <c r="J68" s="78">
        <f>J67+J66</f>
        <v>13948.2</v>
      </c>
    </row>
  </sheetData>
  <mergeCells count="129">
    <mergeCell ref="B36:B37"/>
    <mergeCell ref="C36:C37"/>
    <mergeCell ref="E36:E37"/>
    <mergeCell ref="B3:B4"/>
    <mergeCell ref="A3:A4"/>
    <mergeCell ref="C5:C6"/>
    <mergeCell ref="B5:B6"/>
    <mergeCell ref="A5:A6"/>
    <mergeCell ref="C20:C21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A20:A21"/>
    <mergeCell ref="B20:B21"/>
    <mergeCell ref="G20:G21"/>
    <mergeCell ref="G22:G23"/>
    <mergeCell ref="G24:G25"/>
    <mergeCell ref="C3:C4"/>
    <mergeCell ref="C24:C25"/>
    <mergeCell ref="C22:C23"/>
    <mergeCell ref="G3:G4"/>
    <mergeCell ref="G5:G6"/>
    <mergeCell ref="J3:J4"/>
    <mergeCell ref="J5:J6"/>
    <mergeCell ref="J7:J8"/>
    <mergeCell ref="J9:J10"/>
    <mergeCell ref="J11:J12"/>
    <mergeCell ref="J20:J21"/>
    <mergeCell ref="J22:J23"/>
    <mergeCell ref="J24:J25"/>
    <mergeCell ref="I3:I4"/>
    <mergeCell ref="I5:I6"/>
    <mergeCell ref="I7:I8"/>
    <mergeCell ref="I9:I10"/>
    <mergeCell ref="I11:I12"/>
    <mergeCell ref="G7:G8"/>
    <mergeCell ref="G9:G10"/>
    <mergeCell ref="G11:G12"/>
    <mergeCell ref="F36:F37"/>
    <mergeCell ref="G36:G37"/>
    <mergeCell ref="A38:A39"/>
    <mergeCell ref="B38:B39"/>
    <mergeCell ref="C38:C39"/>
    <mergeCell ref="E38:E39"/>
    <mergeCell ref="F38:F39"/>
    <mergeCell ref="G38:G39"/>
    <mergeCell ref="I20:I21"/>
    <mergeCell ref="I22:I23"/>
    <mergeCell ref="I24:I25"/>
    <mergeCell ref="B22:B23"/>
    <mergeCell ref="A24:A25"/>
    <mergeCell ref="B24:B25"/>
    <mergeCell ref="A22:A23"/>
    <mergeCell ref="E28:F28"/>
    <mergeCell ref="E26:F26"/>
    <mergeCell ref="E27:F27"/>
    <mergeCell ref="A34:A35"/>
    <mergeCell ref="B34:B35"/>
    <mergeCell ref="C34:C35"/>
    <mergeCell ref="E34:E35"/>
    <mergeCell ref="G34:G35"/>
    <mergeCell ref="A36:A37"/>
    <mergeCell ref="A47:A48"/>
    <mergeCell ref="B47:B48"/>
    <mergeCell ref="C47:C48"/>
    <mergeCell ref="E47:E48"/>
    <mergeCell ref="F46:F47"/>
    <mergeCell ref="F48:F49"/>
    <mergeCell ref="G40:G41"/>
    <mergeCell ref="A42:A43"/>
    <mergeCell ref="B42:B43"/>
    <mergeCell ref="A45:A46"/>
    <mergeCell ref="B45:B46"/>
    <mergeCell ref="C45:C46"/>
    <mergeCell ref="E45:E46"/>
    <mergeCell ref="A40:A41"/>
    <mergeCell ref="B40:B41"/>
    <mergeCell ref="C40:C41"/>
    <mergeCell ref="E40:E41"/>
    <mergeCell ref="F40:F41"/>
    <mergeCell ref="F42:F43"/>
    <mergeCell ref="F44:F45"/>
    <mergeCell ref="F54:F55"/>
    <mergeCell ref="F56:F57"/>
    <mergeCell ref="F58:F59"/>
    <mergeCell ref="A53:A54"/>
    <mergeCell ref="B53:B54"/>
    <mergeCell ref="C53:C54"/>
    <mergeCell ref="E53:E54"/>
    <mergeCell ref="A51:A52"/>
    <mergeCell ref="B51:B52"/>
    <mergeCell ref="C51:C52"/>
    <mergeCell ref="E51:E52"/>
    <mergeCell ref="F50:F51"/>
    <mergeCell ref="F52:F53"/>
    <mergeCell ref="A49:A50"/>
    <mergeCell ref="B49:B50"/>
    <mergeCell ref="C49:C50"/>
    <mergeCell ref="E49:E50"/>
    <mergeCell ref="A1:I1"/>
    <mergeCell ref="A30:I30"/>
    <mergeCell ref="F60:F61"/>
    <mergeCell ref="E66:F66"/>
    <mergeCell ref="E67:F67"/>
    <mergeCell ref="E68:F68"/>
    <mergeCell ref="A64:A65"/>
    <mergeCell ref="B64:B65"/>
    <mergeCell ref="C64:C65"/>
    <mergeCell ref="E64:E65"/>
    <mergeCell ref="F64:F65"/>
    <mergeCell ref="A62:A63"/>
    <mergeCell ref="B62:B63"/>
    <mergeCell ref="C62:C63"/>
    <mergeCell ref="E62:E63"/>
    <mergeCell ref="F62:F63"/>
    <mergeCell ref="A57:A58"/>
    <mergeCell ref="B57:B58"/>
    <mergeCell ref="C57:C58"/>
    <mergeCell ref="E57:E58"/>
    <mergeCell ref="A55:A56"/>
    <mergeCell ref="B55:B56"/>
    <mergeCell ref="C55:C56"/>
    <mergeCell ref="E55:E56"/>
  </mergeCells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Header>&amp;CPOSTĘPOWANIA NA CZYSZCZENIE UKŁADÓW PODCZYSZCZANIA WÓD OPADOWYCH 2020 R</oddHeader>
    <oddFooter>&amp;R&amp;P z &amp;N</oddFooter>
  </headerFooter>
  <rowBreaks count="2" manualBreakCount="2">
    <brk id="29" max="8" man="1"/>
    <brk id="40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workbookViewId="0">
      <selection activeCell="E10" sqref="E10:G12"/>
    </sheetView>
  </sheetViews>
  <sheetFormatPr defaultRowHeight="15" outlineLevelCol="2" x14ac:dyDescent="0.25"/>
  <cols>
    <col min="2" max="2" width="31.28515625" customWidth="1"/>
    <col min="5" max="5" width="15.5703125" customWidth="1"/>
    <col min="6" max="6" width="15" customWidth="1"/>
    <col min="7" max="7" width="15.42578125" hidden="1" customWidth="1" outlineLevel="1"/>
    <col min="8" max="8" width="14.28515625" customWidth="1" collapsed="1"/>
    <col min="9" max="9" width="11.85546875" hidden="1" customWidth="1" outlineLevel="2"/>
    <col min="10" max="10" width="9.140625" hidden="1" customWidth="1" outlineLevel="1" collapsed="1"/>
    <col min="11" max="11" width="9.140625" collapsed="1"/>
  </cols>
  <sheetData>
    <row r="1" spans="1:10" x14ac:dyDescent="0.25">
      <c r="A1" s="107" t="s">
        <v>189</v>
      </c>
      <c r="B1" s="107"/>
      <c r="C1" s="107"/>
      <c r="D1" s="107"/>
      <c r="E1" s="107"/>
      <c r="F1" s="107"/>
      <c r="G1" s="107"/>
      <c r="H1" s="107"/>
      <c r="I1" s="107"/>
      <c r="J1" s="108"/>
    </row>
    <row r="2" spans="1:10" ht="110.25" x14ac:dyDescent="0.25">
      <c r="A2" s="6" t="s">
        <v>0</v>
      </c>
      <c r="B2" s="43" t="s">
        <v>168</v>
      </c>
      <c r="C2" s="68" t="s">
        <v>181</v>
      </c>
      <c r="D2" s="43" t="s">
        <v>169</v>
      </c>
      <c r="E2" s="43" t="s">
        <v>170</v>
      </c>
      <c r="F2" s="43" t="s">
        <v>171</v>
      </c>
      <c r="G2" s="43" t="s">
        <v>201</v>
      </c>
      <c r="H2" s="43" t="s">
        <v>203</v>
      </c>
      <c r="I2" s="43" t="s">
        <v>202</v>
      </c>
      <c r="J2" s="43" t="s">
        <v>183</v>
      </c>
    </row>
    <row r="3" spans="1:10" ht="15.75" x14ac:dyDescent="0.25">
      <c r="A3" s="6">
        <v>1</v>
      </c>
      <c r="B3" s="43">
        <v>2</v>
      </c>
      <c r="C3" s="43">
        <v>3</v>
      </c>
      <c r="D3" s="43">
        <v>4</v>
      </c>
      <c r="E3" s="43">
        <v>5</v>
      </c>
      <c r="F3" s="43">
        <v>6</v>
      </c>
      <c r="G3" s="43">
        <v>7</v>
      </c>
      <c r="H3" s="43">
        <v>8</v>
      </c>
      <c r="I3" s="43">
        <v>9</v>
      </c>
      <c r="J3" s="43">
        <v>10</v>
      </c>
    </row>
    <row r="4" spans="1:10" ht="94.5" x14ac:dyDescent="0.25">
      <c r="A4" s="6">
        <v>1</v>
      </c>
      <c r="B4" s="67" t="s">
        <v>175</v>
      </c>
      <c r="C4" s="8">
        <v>14</v>
      </c>
      <c r="D4" s="43">
        <v>3</v>
      </c>
      <c r="E4" s="43">
        <v>2</v>
      </c>
      <c r="F4" s="44"/>
      <c r="G4" s="44"/>
      <c r="H4" s="44"/>
      <c r="I4" s="44">
        <f>G4*2</f>
        <v>0</v>
      </c>
      <c r="J4" s="44">
        <f t="shared" ref="J4:J9" si="0">H4+I4</f>
        <v>0</v>
      </c>
    </row>
    <row r="5" spans="1:10" ht="78.75" x14ac:dyDescent="0.25">
      <c r="A5" s="6">
        <v>2</v>
      </c>
      <c r="B5" s="67" t="s">
        <v>176</v>
      </c>
      <c r="C5" s="8">
        <v>6</v>
      </c>
      <c r="D5" s="43">
        <v>2</v>
      </c>
      <c r="E5" s="43">
        <v>2</v>
      </c>
      <c r="F5" s="44"/>
      <c r="G5" s="80"/>
      <c r="H5" s="44"/>
      <c r="I5" s="80">
        <f>G5*2</f>
        <v>0</v>
      </c>
      <c r="J5" s="44">
        <f t="shared" si="0"/>
        <v>0</v>
      </c>
    </row>
    <row r="6" spans="1:10" ht="63" x14ac:dyDescent="0.25">
      <c r="A6" s="6">
        <v>3</v>
      </c>
      <c r="B6" s="67" t="s">
        <v>177</v>
      </c>
      <c r="C6" s="8">
        <v>8.5</v>
      </c>
      <c r="D6" s="43">
        <v>1</v>
      </c>
      <c r="E6" s="43">
        <v>2</v>
      </c>
      <c r="F6" s="44"/>
      <c r="G6" s="80"/>
      <c r="H6" s="44"/>
      <c r="I6" s="80">
        <f>G6*2</f>
        <v>0</v>
      </c>
      <c r="J6" s="44">
        <f t="shared" si="0"/>
        <v>0</v>
      </c>
    </row>
    <row r="7" spans="1:10" ht="63" x14ac:dyDescent="0.25">
      <c r="A7" s="6">
        <v>4</v>
      </c>
      <c r="B7" s="67" t="s">
        <v>178</v>
      </c>
      <c r="C7" s="8">
        <v>0.5</v>
      </c>
      <c r="D7" s="43">
        <v>1</v>
      </c>
      <c r="E7" s="43">
        <v>2</v>
      </c>
      <c r="F7" s="44"/>
      <c r="G7" s="80"/>
      <c r="H7" s="44"/>
      <c r="I7" s="80">
        <f>G7*2</f>
        <v>0</v>
      </c>
      <c r="J7" s="44">
        <f t="shared" si="0"/>
        <v>0</v>
      </c>
    </row>
    <row r="8" spans="1:10" ht="63" x14ac:dyDescent="0.25">
      <c r="A8" s="6">
        <v>5</v>
      </c>
      <c r="B8" s="67" t="s">
        <v>179</v>
      </c>
      <c r="C8" s="8">
        <v>1.5</v>
      </c>
      <c r="D8" s="43">
        <v>1</v>
      </c>
      <c r="E8" s="43">
        <v>1</v>
      </c>
      <c r="F8" s="44"/>
      <c r="G8" s="80"/>
      <c r="H8" s="44"/>
      <c r="I8" s="44">
        <v>213</v>
      </c>
      <c r="J8" s="44">
        <f t="shared" si="0"/>
        <v>213</v>
      </c>
    </row>
    <row r="9" spans="1:10" ht="63" x14ac:dyDescent="0.25">
      <c r="A9" s="6">
        <v>6</v>
      </c>
      <c r="B9" s="67" t="s">
        <v>180</v>
      </c>
      <c r="C9" s="8">
        <v>2</v>
      </c>
      <c r="D9" s="43">
        <v>2</v>
      </c>
      <c r="E9" s="43">
        <v>1</v>
      </c>
      <c r="F9" s="44"/>
      <c r="G9" s="80"/>
      <c r="H9" s="44"/>
      <c r="I9" s="44">
        <v>213</v>
      </c>
      <c r="J9" s="44">
        <f t="shared" si="0"/>
        <v>213</v>
      </c>
    </row>
    <row r="10" spans="1:10" ht="15.75" x14ac:dyDescent="0.25">
      <c r="A10" s="6"/>
      <c r="B10" s="43" t="s">
        <v>172</v>
      </c>
      <c r="C10" s="43">
        <f>SUM(C4:C9)</f>
        <v>32.5</v>
      </c>
      <c r="D10" s="43">
        <f>SUM(D4:D9)</f>
        <v>10</v>
      </c>
      <c r="E10" s="137" t="s">
        <v>173</v>
      </c>
      <c r="F10" s="138"/>
      <c r="G10" s="139"/>
      <c r="H10" s="44"/>
      <c r="I10" s="44">
        <f>SUM(I4:I9)</f>
        <v>426</v>
      </c>
      <c r="J10" s="44">
        <f>SUM(J4:J9)</f>
        <v>426</v>
      </c>
    </row>
    <row r="11" spans="1:10" ht="15.75" x14ac:dyDescent="0.25">
      <c r="A11" s="6"/>
      <c r="B11" s="43"/>
      <c r="C11" s="43"/>
      <c r="D11" s="43"/>
      <c r="E11" s="137" t="s">
        <v>182</v>
      </c>
      <c r="F11" s="138"/>
      <c r="G11" s="139"/>
      <c r="H11" s="44"/>
      <c r="I11" s="44">
        <f>I10*0.23</f>
        <v>97.98</v>
      </c>
      <c r="J11" s="44">
        <f>H11+I11</f>
        <v>97.98</v>
      </c>
    </row>
    <row r="12" spans="1:10" ht="15.75" x14ac:dyDescent="0.25">
      <c r="A12" s="6"/>
      <c r="B12" s="43"/>
      <c r="C12" s="43"/>
      <c r="D12" s="43"/>
      <c r="E12" s="137" t="s">
        <v>174</v>
      </c>
      <c r="F12" s="138"/>
      <c r="G12" s="139"/>
      <c r="H12" s="44"/>
      <c r="I12" s="44">
        <f>I11+I10</f>
        <v>523.98</v>
      </c>
      <c r="J12" s="44">
        <f>J11+J10</f>
        <v>523.98</v>
      </c>
    </row>
  </sheetData>
  <mergeCells count="4">
    <mergeCell ref="A1:J1"/>
    <mergeCell ref="E10:G10"/>
    <mergeCell ref="E11:G11"/>
    <mergeCell ref="E12:G12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&amp;CKOSZTORYS WYCENY INWESTORSKIEJ DO POSTĘPOWANIA NA CZYSZCZENIE UKŁADÓW PODCZYSZCZANIA WÓD OPADOWYCH 2020 R</oddHeader>
    <oddFooter>&amp;R&amp;P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workbookViewId="0">
      <selection sqref="A1:K40"/>
    </sheetView>
  </sheetViews>
  <sheetFormatPr defaultRowHeight="15.75" outlineLevelRow="1" outlineLevelCol="1" x14ac:dyDescent="0.25"/>
  <cols>
    <col min="1" max="1" width="9.140625" style="57"/>
    <col min="2" max="2" width="9.140625" style="58"/>
    <col min="3" max="3" width="13.140625" style="59" customWidth="1"/>
    <col min="4" max="4" width="36.140625" style="59" customWidth="1"/>
    <col min="5" max="6" width="9.140625" style="60"/>
    <col min="7" max="7" width="9.140625" style="58"/>
    <col min="8" max="8" width="14.7109375" style="61" hidden="1" customWidth="1" outlineLevel="1"/>
    <col min="9" max="9" width="13.140625" style="61" customWidth="1" collapsed="1"/>
    <col min="10" max="10" width="14.7109375" style="63" hidden="1" customWidth="1" outlineLevel="1"/>
    <col min="11" max="11" width="16.85546875" style="1" customWidth="1" collapsed="1"/>
    <col min="12" max="14" width="9.140625" style="42"/>
    <col min="15" max="15" width="21.7109375" style="42" customWidth="1"/>
    <col min="16" max="21" width="9.140625" style="42"/>
  </cols>
  <sheetData>
    <row r="1" spans="1:11" customFormat="1" ht="15" x14ac:dyDescent="0.25">
      <c r="A1" s="107" t="s">
        <v>211</v>
      </c>
      <c r="B1" s="107"/>
      <c r="C1" s="107"/>
      <c r="D1" s="107"/>
      <c r="E1" s="107"/>
      <c r="F1" s="107"/>
      <c r="G1" s="107"/>
      <c r="H1" s="107"/>
      <c r="I1" s="107"/>
      <c r="J1" s="108"/>
      <c r="K1" s="1"/>
    </row>
    <row r="2" spans="1:11" customFormat="1" ht="31.5" customHeight="1" x14ac:dyDescent="0.25">
      <c r="A2" s="109" t="s">
        <v>96</v>
      </c>
      <c r="B2" s="109" t="s">
        <v>97</v>
      </c>
      <c r="C2" s="109" t="s">
        <v>98</v>
      </c>
      <c r="D2" s="109" t="s">
        <v>99</v>
      </c>
      <c r="E2" s="110" t="s">
        <v>100</v>
      </c>
      <c r="F2" s="111"/>
      <c r="G2" s="83" t="s">
        <v>101</v>
      </c>
      <c r="H2" s="101" t="s">
        <v>190</v>
      </c>
      <c r="I2" s="112" t="s">
        <v>95</v>
      </c>
      <c r="J2" s="101" t="s">
        <v>205</v>
      </c>
      <c r="K2" s="101" t="s">
        <v>206</v>
      </c>
    </row>
    <row r="3" spans="1:11" customFormat="1" ht="103.5" customHeight="1" x14ac:dyDescent="0.25">
      <c r="A3" s="109"/>
      <c r="B3" s="109"/>
      <c r="C3" s="109"/>
      <c r="D3" s="109"/>
      <c r="E3" s="8" t="s">
        <v>102</v>
      </c>
      <c r="F3" s="8" t="s">
        <v>103</v>
      </c>
      <c r="G3" s="83" t="s">
        <v>104</v>
      </c>
      <c r="H3" s="102"/>
      <c r="I3" s="113"/>
      <c r="J3" s="102"/>
      <c r="K3" s="102"/>
    </row>
    <row r="4" spans="1:11" customFormat="1" ht="21" customHeight="1" x14ac:dyDescent="0.25">
      <c r="A4" s="83">
        <v>1</v>
      </c>
      <c r="B4" s="83">
        <v>2</v>
      </c>
      <c r="C4" s="83">
        <v>3</v>
      </c>
      <c r="D4" s="83">
        <v>4</v>
      </c>
      <c r="E4" s="83">
        <v>5</v>
      </c>
      <c r="F4" s="83">
        <v>6</v>
      </c>
      <c r="G4" s="83">
        <v>7</v>
      </c>
      <c r="H4" s="83">
        <v>8</v>
      </c>
      <c r="I4" s="83">
        <v>9</v>
      </c>
      <c r="J4" s="83">
        <v>10</v>
      </c>
      <c r="K4" s="83">
        <v>11</v>
      </c>
    </row>
    <row r="5" spans="1:11" customFormat="1" ht="36.75" customHeight="1" x14ac:dyDescent="0.25">
      <c r="A5" s="82" t="s">
        <v>105</v>
      </c>
      <c r="B5" s="46">
        <v>484</v>
      </c>
      <c r="C5" s="47" t="s">
        <v>106</v>
      </c>
      <c r="D5" s="48" t="s">
        <v>107</v>
      </c>
      <c r="E5" s="82">
        <v>2.6</v>
      </c>
      <c r="F5" s="82">
        <v>5</v>
      </c>
      <c r="G5" s="49">
        <v>1</v>
      </c>
      <c r="H5" s="50">
        <f>1060-2*I5</f>
        <v>1060</v>
      </c>
      <c r="I5" s="50"/>
      <c r="J5" s="63"/>
      <c r="K5" s="64"/>
    </row>
    <row r="6" spans="1:11" customFormat="1" ht="36.75" customHeight="1" x14ac:dyDescent="0.25">
      <c r="A6" s="82" t="s">
        <v>108</v>
      </c>
      <c r="B6" s="46">
        <v>484</v>
      </c>
      <c r="C6" s="47" t="s">
        <v>109</v>
      </c>
      <c r="D6" s="48" t="s">
        <v>110</v>
      </c>
      <c r="E6" s="82">
        <v>5.2</v>
      </c>
      <c r="F6" s="82">
        <v>5</v>
      </c>
      <c r="G6" s="49">
        <v>1</v>
      </c>
      <c r="H6" s="50">
        <f>4000-I6*2</f>
        <v>4000</v>
      </c>
      <c r="I6" s="50"/>
      <c r="J6" s="63"/>
      <c r="K6" s="64"/>
    </row>
    <row r="7" spans="1:11" customFormat="1" ht="35.25" customHeight="1" x14ac:dyDescent="0.25">
      <c r="A7" s="51" t="s">
        <v>111</v>
      </c>
      <c r="B7" s="52">
        <v>484</v>
      </c>
      <c r="C7" s="53" t="s">
        <v>112</v>
      </c>
      <c r="D7" s="54" t="s">
        <v>113</v>
      </c>
      <c r="E7" s="55">
        <v>0</v>
      </c>
      <c r="F7" s="55">
        <v>3.5</v>
      </c>
      <c r="G7" s="46">
        <v>1</v>
      </c>
      <c r="H7" s="56">
        <f>1400-I7*2</f>
        <v>1400</v>
      </c>
      <c r="I7" s="56"/>
      <c r="J7" s="63"/>
      <c r="K7" s="64"/>
    </row>
    <row r="8" spans="1:11" customFormat="1" ht="31.5" x14ac:dyDescent="0.25">
      <c r="A8" s="51" t="s">
        <v>114</v>
      </c>
      <c r="B8" s="52">
        <v>484</v>
      </c>
      <c r="C8" s="53" t="s">
        <v>115</v>
      </c>
      <c r="D8" s="54" t="s">
        <v>110</v>
      </c>
      <c r="E8" s="55">
        <v>5.2</v>
      </c>
      <c r="F8" s="55">
        <v>5</v>
      </c>
      <c r="G8" s="46">
        <v>1</v>
      </c>
      <c r="H8" s="56">
        <f>2100-I8*2</f>
        <v>2100</v>
      </c>
      <c r="I8" s="50"/>
      <c r="J8" s="63"/>
      <c r="K8" s="64"/>
    </row>
    <row r="9" spans="1:11" customFormat="1" ht="39" customHeight="1" x14ac:dyDescent="0.25">
      <c r="A9" s="51" t="s">
        <v>116</v>
      </c>
      <c r="B9" s="52">
        <v>484</v>
      </c>
      <c r="C9" s="53" t="s">
        <v>117</v>
      </c>
      <c r="D9" s="54" t="s">
        <v>118</v>
      </c>
      <c r="E9" s="55">
        <v>5.5</v>
      </c>
      <c r="F9" s="55">
        <v>0</v>
      </c>
      <c r="G9" s="46">
        <v>1</v>
      </c>
      <c r="H9" s="56">
        <f>2200-I9*2</f>
        <v>2200</v>
      </c>
      <c r="I9" s="50"/>
      <c r="J9" s="63"/>
      <c r="K9" s="64"/>
    </row>
    <row r="10" spans="1:11" customFormat="1" ht="31.5" x14ac:dyDescent="0.25">
      <c r="A10" s="51" t="s">
        <v>119</v>
      </c>
      <c r="B10" s="52">
        <v>484</v>
      </c>
      <c r="C10" s="53" t="s">
        <v>120</v>
      </c>
      <c r="D10" s="53" t="s">
        <v>121</v>
      </c>
      <c r="E10" s="55">
        <v>2.6</v>
      </c>
      <c r="F10" s="55">
        <v>2</v>
      </c>
      <c r="G10" s="46">
        <v>1</v>
      </c>
      <c r="H10" s="56">
        <f>1060-I10*2</f>
        <v>1060</v>
      </c>
      <c r="I10" s="50"/>
      <c r="J10" s="63"/>
      <c r="K10" s="64"/>
    </row>
    <row r="11" spans="1:11" customFormat="1" ht="27.75" customHeight="1" x14ac:dyDescent="0.25">
      <c r="A11" s="51" t="s">
        <v>122</v>
      </c>
      <c r="B11" s="52">
        <v>484</v>
      </c>
      <c r="C11" s="53" t="s">
        <v>123</v>
      </c>
      <c r="D11" s="53" t="s">
        <v>121</v>
      </c>
      <c r="E11" s="55">
        <v>2.6</v>
      </c>
      <c r="F11" s="55">
        <v>2</v>
      </c>
      <c r="G11" s="46">
        <v>1</v>
      </c>
      <c r="H11" s="56">
        <f>1060-I11*2</f>
        <v>1060</v>
      </c>
      <c r="I11" s="50"/>
      <c r="J11" s="63"/>
      <c r="K11" s="64"/>
    </row>
    <row r="12" spans="1:11" customFormat="1" x14ac:dyDescent="0.25">
      <c r="A12" s="51" t="s">
        <v>124</v>
      </c>
      <c r="B12" s="52">
        <v>484</v>
      </c>
      <c r="C12" s="53" t="s">
        <v>125</v>
      </c>
      <c r="D12" s="53" t="s">
        <v>126</v>
      </c>
      <c r="E12" s="55">
        <v>4</v>
      </c>
      <c r="F12" s="55">
        <v>3</v>
      </c>
      <c r="G12" s="46">
        <v>1</v>
      </c>
      <c r="H12" s="56">
        <f>1630-I12*2</f>
        <v>1630</v>
      </c>
      <c r="I12" s="50"/>
      <c r="J12" s="63"/>
      <c r="K12" s="64"/>
    </row>
    <row r="13" spans="1:11" customFormat="1" ht="20.25" customHeight="1" x14ac:dyDescent="0.25">
      <c r="A13" s="51" t="s">
        <v>127</v>
      </c>
      <c r="B13" s="52">
        <v>484</v>
      </c>
      <c r="C13" s="53" t="s">
        <v>128</v>
      </c>
      <c r="D13" s="53" t="s">
        <v>126</v>
      </c>
      <c r="E13" s="55">
        <v>4</v>
      </c>
      <c r="F13" s="55">
        <v>3</v>
      </c>
      <c r="G13" s="46">
        <v>1</v>
      </c>
      <c r="H13" s="56">
        <f>1630-I13*2</f>
        <v>1630</v>
      </c>
      <c r="I13" s="50"/>
      <c r="J13" s="63"/>
      <c r="K13" s="64"/>
    </row>
    <row r="14" spans="1:11" customFormat="1" ht="63" x14ac:dyDescent="0.25">
      <c r="A14" s="51" t="s">
        <v>129</v>
      </c>
      <c r="B14" s="52">
        <v>785</v>
      </c>
      <c r="C14" s="53" t="s">
        <v>130</v>
      </c>
      <c r="D14" s="54" t="s">
        <v>131</v>
      </c>
      <c r="E14" s="55">
        <v>1.7</v>
      </c>
      <c r="F14" s="55">
        <v>0.5</v>
      </c>
      <c r="G14" s="46">
        <v>1</v>
      </c>
      <c r="H14" s="56">
        <f>690-I14*2</f>
        <v>690</v>
      </c>
      <c r="I14" s="50"/>
      <c r="J14" s="63"/>
      <c r="K14" s="64"/>
    </row>
    <row r="15" spans="1:11" customFormat="1" ht="93.75" customHeight="1" x14ac:dyDescent="0.25">
      <c r="A15" s="51" t="s">
        <v>132</v>
      </c>
      <c r="B15" s="52">
        <v>785</v>
      </c>
      <c r="C15" s="53" t="s">
        <v>130</v>
      </c>
      <c r="D15" s="54" t="s">
        <v>131</v>
      </c>
      <c r="E15" s="55">
        <v>1.7</v>
      </c>
      <c r="F15" s="55">
        <v>0.5</v>
      </c>
      <c r="G15" s="46">
        <v>1</v>
      </c>
      <c r="H15" s="56">
        <f>690-I15*2</f>
        <v>690</v>
      </c>
      <c r="I15" s="50"/>
      <c r="J15" s="63"/>
      <c r="K15" s="64"/>
    </row>
    <row r="16" spans="1:11" customFormat="1" ht="63" x14ac:dyDescent="0.25">
      <c r="A16" s="51" t="s">
        <v>133</v>
      </c>
      <c r="B16" s="52">
        <v>785</v>
      </c>
      <c r="C16" s="53" t="s">
        <v>134</v>
      </c>
      <c r="D16" s="54" t="s">
        <v>131</v>
      </c>
      <c r="E16" s="55">
        <v>3</v>
      </c>
      <c r="F16" s="55">
        <v>0.5</v>
      </c>
      <c r="G16" s="46">
        <v>1</v>
      </c>
      <c r="H16" s="56">
        <f>1200-I16*2</f>
        <v>1200</v>
      </c>
      <c r="I16" s="50"/>
      <c r="J16" s="63"/>
      <c r="K16" s="64"/>
    </row>
    <row r="17" spans="1:12" customFormat="1" ht="63" x14ac:dyDescent="0.25">
      <c r="A17" s="51" t="s">
        <v>135</v>
      </c>
      <c r="B17" s="52">
        <v>785</v>
      </c>
      <c r="C17" s="53" t="s">
        <v>136</v>
      </c>
      <c r="D17" s="54" t="s">
        <v>137</v>
      </c>
      <c r="E17" s="55">
        <v>3</v>
      </c>
      <c r="F17" s="55">
        <v>0.5</v>
      </c>
      <c r="G17" s="46">
        <v>1</v>
      </c>
      <c r="H17" s="56">
        <f>1200-I17*2</f>
        <v>1200</v>
      </c>
      <c r="I17" s="50"/>
      <c r="J17" s="63"/>
      <c r="K17" s="64"/>
      <c r="L17" s="42"/>
    </row>
    <row r="18" spans="1:12" customFormat="1" ht="31.5" x14ac:dyDescent="0.25">
      <c r="A18" s="51" t="s">
        <v>138</v>
      </c>
      <c r="B18" s="52">
        <v>482</v>
      </c>
      <c r="C18" s="53" t="s">
        <v>139</v>
      </c>
      <c r="D18" s="54" t="s">
        <v>167</v>
      </c>
      <c r="E18" s="55">
        <v>10</v>
      </c>
      <c r="F18" s="55">
        <v>10</v>
      </c>
      <c r="G18" s="46">
        <v>1</v>
      </c>
      <c r="H18" s="56">
        <f>1200-(I18*2)</f>
        <v>1200</v>
      </c>
      <c r="I18" s="50"/>
      <c r="J18" s="63"/>
      <c r="K18" s="64"/>
      <c r="L18" s="42"/>
    </row>
    <row r="19" spans="1:12" customFormat="1" ht="47.25" x14ac:dyDescent="0.25">
      <c r="A19" s="51" t="s">
        <v>148</v>
      </c>
      <c r="B19" s="52">
        <v>492</v>
      </c>
      <c r="C19" s="53" t="s">
        <v>149</v>
      </c>
      <c r="D19" s="54" t="s">
        <v>150</v>
      </c>
      <c r="E19" s="55">
        <v>0</v>
      </c>
      <c r="F19" s="55">
        <v>1</v>
      </c>
      <c r="G19" s="46">
        <v>9</v>
      </c>
      <c r="H19" s="56">
        <f>1200-(I19*2)</f>
        <v>1200</v>
      </c>
      <c r="I19" s="56"/>
      <c r="J19" s="63"/>
      <c r="K19" s="64"/>
      <c r="L19" s="66">
        <f>K19+J19</f>
        <v>0</v>
      </c>
    </row>
    <row r="20" spans="1:12" customFormat="1" ht="15.75" customHeight="1" x14ac:dyDescent="0.25">
      <c r="A20" s="140" t="s">
        <v>151</v>
      </c>
      <c r="B20" s="141"/>
      <c r="C20" s="141"/>
      <c r="D20" s="141"/>
      <c r="E20" s="141"/>
      <c r="F20" s="141"/>
      <c r="G20" s="141"/>
      <c r="H20" s="141"/>
      <c r="I20" s="142"/>
      <c r="J20" s="56">
        <f>SUM(J5:J19)</f>
        <v>0</v>
      </c>
      <c r="K20" s="50"/>
      <c r="L20" s="42"/>
    </row>
    <row r="21" spans="1:12" customFormat="1" x14ac:dyDescent="0.25">
      <c r="A21" s="140" t="s">
        <v>152</v>
      </c>
      <c r="B21" s="141"/>
      <c r="C21" s="141"/>
      <c r="D21" s="141"/>
      <c r="E21" s="141"/>
      <c r="F21" s="141"/>
      <c r="G21" s="141"/>
      <c r="H21" s="141"/>
      <c r="I21" s="142"/>
      <c r="J21" s="56">
        <f>J20*0.08</f>
        <v>0</v>
      </c>
      <c r="K21" s="50"/>
      <c r="L21" s="42"/>
    </row>
    <row r="22" spans="1:12" customFormat="1" x14ac:dyDescent="0.25">
      <c r="A22" s="140" t="s">
        <v>153</v>
      </c>
      <c r="B22" s="141"/>
      <c r="C22" s="141"/>
      <c r="D22" s="141"/>
      <c r="E22" s="141"/>
      <c r="F22" s="141"/>
      <c r="G22" s="141"/>
      <c r="H22" s="141"/>
      <c r="I22" s="142"/>
      <c r="J22" s="56">
        <f>J21+J20</f>
        <v>0</v>
      </c>
      <c r="K22" s="50"/>
      <c r="L22" s="42"/>
    </row>
    <row r="23" spans="1:12" customFormat="1" hidden="1" outlineLevel="1" x14ac:dyDescent="0.25">
      <c r="A23" s="65"/>
      <c r="B23" s="65"/>
      <c r="C23" s="65"/>
      <c r="D23" s="65"/>
      <c r="E23" s="105" t="s">
        <v>162</v>
      </c>
      <c r="F23" s="105"/>
      <c r="G23" s="105"/>
      <c r="H23" s="105"/>
      <c r="I23" s="105"/>
      <c r="J23" s="104">
        <f>J20+K20</f>
        <v>0</v>
      </c>
      <c r="K23" s="104"/>
      <c r="L23" s="42"/>
    </row>
    <row r="24" spans="1:12" customFormat="1" hidden="1" outlineLevel="1" x14ac:dyDescent="0.25">
      <c r="A24" s="65"/>
      <c r="B24" s="65"/>
      <c r="C24" s="65"/>
      <c r="D24" s="65"/>
      <c r="E24" s="105" t="s">
        <v>163</v>
      </c>
      <c r="F24" s="105"/>
      <c r="G24" s="105"/>
      <c r="H24" s="105"/>
      <c r="I24" s="105"/>
      <c r="J24" s="104">
        <f>J21+K21</f>
        <v>0</v>
      </c>
      <c r="K24" s="104"/>
      <c r="L24" s="42"/>
    </row>
    <row r="25" spans="1:12" customFormat="1" hidden="1" outlineLevel="1" x14ac:dyDescent="0.25">
      <c r="A25" s="57"/>
      <c r="B25" s="58"/>
      <c r="C25" s="59"/>
      <c r="D25" s="59"/>
      <c r="E25" s="106" t="s">
        <v>164</v>
      </c>
      <c r="F25" s="106"/>
      <c r="G25" s="106"/>
      <c r="H25" s="106"/>
      <c r="I25" s="106"/>
      <c r="J25" s="103">
        <f>J24+J23</f>
        <v>0</v>
      </c>
      <c r="K25" s="103"/>
      <c r="L25" s="42"/>
    </row>
    <row r="26" spans="1:12" customFormat="1" ht="15" collapsed="1" x14ac:dyDescent="0.25">
      <c r="A26" s="143" t="s">
        <v>212</v>
      </c>
      <c r="B26" s="143"/>
      <c r="C26" s="143"/>
      <c r="D26" s="143"/>
      <c r="E26" s="144"/>
      <c r="F26" s="144"/>
      <c r="G26" s="144"/>
      <c r="H26" s="144"/>
      <c r="I26" s="144"/>
      <c r="J26" s="144"/>
      <c r="K26" s="1"/>
      <c r="L26" s="42"/>
    </row>
    <row r="27" spans="1:12" customFormat="1" ht="142.5" customHeight="1" x14ac:dyDescent="0.25">
      <c r="A27" s="51" t="s">
        <v>96</v>
      </c>
      <c r="B27" s="62" t="s">
        <v>97</v>
      </c>
      <c r="C27" s="53" t="s">
        <v>154</v>
      </c>
      <c r="D27" s="62" t="s">
        <v>99</v>
      </c>
      <c r="E27" s="62" t="s">
        <v>165</v>
      </c>
      <c r="F27" s="62" t="s">
        <v>155</v>
      </c>
      <c r="G27" s="62" t="s">
        <v>166</v>
      </c>
      <c r="H27" s="80" t="s">
        <v>192</v>
      </c>
      <c r="I27" s="9" t="s">
        <v>95</v>
      </c>
      <c r="J27" s="80" t="s">
        <v>194</v>
      </c>
      <c r="K27" s="80" t="s">
        <v>191</v>
      </c>
      <c r="L27" s="42"/>
    </row>
    <row r="28" spans="1:12" customFormat="1" ht="31.5" x14ac:dyDescent="0.3">
      <c r="A28" s="51" t="s">
        <v>140</v>
      </c>
      <c r="B28" s="52">
        <v>482</v>
      </c>
      <c r="C28" s="53" t="s">
        <v>141</v>
      </c>
      <c r="D28" s="54" t="s">
        <v>142</v>
      </c>
      <c r="E28" s="8">
        <v>0</v>
      </c>
      <c r="F28" s="8">
        <v>10</v>
      </c>
      <c r="G28" s="46">
        <v>1</v>
      </c>
      <c r="H28" s="50">
        <f>4075-(I28*2)</f>
        <v>4075</v>
      </c>
      <c r="I28" s="50"/>
      <c r="J28" s="63"/>
      <c r="K28" s="73"/>
      <c r="L28" s="42"/>
    </row>
    <row r="29" spans="1:12" customFormat="1" ht="31.5" x14ac:dyDescent="0.3">
      <c r="A29" s="51" t="s">
        <v>143</v>
      </c>
      <c r="B29" s="52">
        <v>482</v>
      </c>
      <c r="C29" s="53" t="s">
        <v>141</v>
      </c>
      <c r="D29" s="54" t="s">
        <v>144</v>
      </c>
      <c r="E29" s="8">
        <v>0</v>
      </c>
      <c r="F29" s="8">
        <v>3.8</v>
      </c>
      <c r="G29" s="46">
        <v>1</v>
      </c>
      <c r="H29" s="50">
        <f>3020-(I29*2)</f>
        <v>3020</v>
      </c>
      <c r="I29" s="50"/>
      <c r="J29" s="63"/>
      <c r="K29" s="73"/>
      <c r="L29" s="42"/>
    </row>
    <row r="30" spans="1:12" customFormat="1" ht="31.5" x14ac:dyDescent="0.3">
      <c r="A30" s="51" t="s">
        <v>145</v>
      </c>
      <c r="B30" s="52">
        <v>482</v>
      </c>
      <c r="C30" s="53" t="s">
        <v>141</v>
      </c>
      <c r="D30" s="54" t="s">
        <v>144</v>
      </c>
      <c r="E30" s="8">
        <v>0</v>
      </c>
      <c r="F30" s="8">
        <v>3.8</v>
      </c>
      <c r="G30" s="46">
        <v>1</v>
      </c>
      <c r="H30" s="50">
        <f>3020-I30*2</f>
        <v>3020</v>
      </c>
      <c r="I30" s="50"/>
      <c r="J30" s="63"/>
      <c r="K30" s="73"/>
      <c r="L30" s="42"/>
    </row>
    <row r="31" spans="1:12" customFormat="1" ht="31.5" x14ac:dyDescent="0.3">
      <c r="A31" s="51" t="s">
        <v>146</v>
      </c>
      <c r="B31" s="52">
        <v>482</v>
      </c>
      <c r="C31" s="53" t="s">
        <v>147</v>
      </c>
      <c r="D31" s="54" t="s">
        <v>113</v>
      </c>
      <c r="E31" s="8">
        <v>0</v>
      </c>
      <c r="F31" s="8">
        <v>1.1000000000000001</v>
      </c>
      <c r="G31" s="46">
        <v>1</v>
      </c>
      <c r="H31" s="50">
        <f>500-I31*2</f>
        <v>500</v>
      </c>
      <c r="I31" s="50"/>
      <c r="J31" s="63"/>
      <c r="K31" s="73"/>
      <c r="L31" s="42"/>
    </row>
    <row r="32" spans="1:12" customFormat="1" ht="31.5" x14ac:dyDescent="0.3">
      <c r="A32" s="51" t="s">
        <v>105</v>
      </c>
      <c r="B32" s="51">
        <v>484</v>
      </c>
      <c r="C32" s="53" t="s">
        <v>156</v>
      </c>
      <c r="D32" s="54" t="s">
        <v>118</v>
      </c>
      <c r="E32" s="51">
        <v>5.5</v>
      </c>
      <c r="F32" s="51">
        <v>0</v>
      </c>
      <c r="G32" s="62">
        <v>1</v>
      </c>
      <c r="H32" s="50">
        <f t="shared" ref="H32:H37" si="0">2241.25-I32*2</f>
        <v>2241.25</v>
      </c>
      <c r="I32" s="50"/>
      <c r="J32" s="63"/>
      <c r="K32" s="73"/>
      <c r="L32" s="42"/>
    </row>
    <row r="33" spans="1:21" ht="31.5" x14ac:dyDescent="0.3">
      <c r="A33" s="51" t="s">
        <v>108</v>
      </c>
      <c r="B33" s="51">
        <v>484</v>
      </c>
      <c r="C33" s="53" t="s">
        <v>157</v>
      </c>
      <c r="D33" s="54" t="s">
        <v>118</v>
      </c>
      <c r="E33" s="51">
        <v>5.5</v>
      </c>
      <c r="F33" s="51">
        <v>0</v>
      </c>
      <c r="G33" s="62">
        <v>1</v>
      </c>
      <c r="H33" s="50">
        <f t="shared" si="0"/>
        <v>2241.25</v>
      </c>
      <c r="I33" s="50"/>
      <c r="K33" s="73"/>
      <c r="O33"/>
      <c r="P33"/>
      <c r="Q33"/>
      <c r="R33"/>
      <c r="S33"/>
      <c r="T33"/>
      <c r="U33"/>
    </row>
    <row r="34" spans="1:21" ht="31.5" x14ac:dyDescent="0.3">
      <c r="A34" s="51" t="s">
        <v>111</v>
      </c>
      <c r="B34" s="51">
        <v>484</v>
      </c>
      <c r="C34" s="53" t="s">
        <v>158</v>
      </c>
      <c r="D34" s="54" t="s">
        <v>118</v>
      </c>
      <c r="E34" s="51">
        <v>5.5</v>
      </c>
      <c r="F34" s="51">
        <v>0</v>
      </c>
      <c r="G34" s="62">
        <v>1</v>
      </c>
      <c r="H34" s="50">
        <f t="shared" si="0"/>
        <v>2241.25</v>
      </c>
      <c r="I34" s="50"/>
      <c r="K34" s="73"/>
      <c r="O34"/>
      <c r="P34"/>
      <c r="Q34"/>
      <c r="R34"/>
      <c r="S34"/>
      <c r="T34"/>
      <c r="U34"/>
    </row>
    <row r="35" spans="1:21" ht="31.5" x14ac:dyDescent="0.3">
      <c r="A35" s="51" t="s">
        <v>114</v>
      </c>
      <c r="B35" s="51">
        <v>484</v>
      </c>
      <c r="C35" s="53" t="s">
        <v>159</v>
      </c>
      <c r="D35" s="54" t="s">
        <v>118</v>
      </c>
      <c r="E35" s="51">
        <v>5.5</v>
      </c>
      <c r="F35" s="51">
        <v>0</v>
      </c>
      <c r="G35" s="62">
        <v>1</v>
      </c>
      <c r="H35" s="50">
        <f t="shared" si="0"/>
        <v>2241.25</v>
      </c>
      <c r="I35" s="50"/>
      <c r="K35" s="73"/>
      <c r="O35"/>
      <c r="P35"/>
      <c r="Q35"/>
      <c r="R35"/>
      <c r="S35"/>
      <c r="T35"/>
      <c r="U35"/>
    </row>
    <row r="36" spans="1:21" ht="31.5" x14ac:dyDescent="0.3">
      <c r="A36" s="51" t="s">
        <v>116</v>
      </c>
      <c r="B36" s="51">
        <v>484</v>
      </c>
      <c r="C36" s="53" t="s">
        <v>160</v>
      </c>
      <c r="D36" s="54" t="s">
        <v>118</v>
      </c>
      <c r="E36" s="51">
        <v>5.5</v>
      </c>
      <c r="F36" s="51">
        <v>0</v>
      </c>
      <c r="G36" s="62">
        <v>1</v>
      </c>
      <c r="H36" s="50">
        <f t="shared" si="0"/>
        <v>2241.25</v>
      </c>
      <c r="I36" s="50"/>
      <c r="K36" s="73"/>
      <c r="O36"/>
      <c r="P36"/>
      <c r="Q36"/>
      <c r="R36"/>
      <c r="S36"/>
      <c r="T36"/>
      <c r="U36"/>
    </row>
    <row r="37" spans="1:21" ht="31.5" x14ac:dyDescent="0.3">
      <c r="A37" s="51" t="s">
        <v>119</v>
      </c>
      <c r="B37" s="51">
        <v>484</v>
      </c>
      <c r="C37" s="53" t="s">
        <v>161</v>
      </c>
      <c r="D37" s="54" t="s">
        <v>118</v>
      </c>
      <c r="E37" s="51">
        <v>5.5</v>
      </c>
      <c r="F37" s="51">
        <v>0</v>
      </c>
      <c r="G37" s="62">
        <v>1</v>
      </c>
      <c r="H37" s="50">
        <f t="shared" si="0"/>
        <v>2241.25</v>
      </c>
      <c r="I37" s="50"/>
      <c r="K37" s="73"/>
      <c r="O37"/>
      <c r="P37"/>
      <c r="Q37"/>
      <c r="R37"/>
      <c r="S37"/>
      <c r="T37"/>
      <c r="U37"/>
    </row>
    <row r="38" spans="1:21" ht="15.75" customHeight="1" x14ac:dyDescent="0.25">
      <c r="A38" s="140" t="s">
        <v>151</v>
      </c>
      <c r="B38" s="141"/>
      <c r="C38" s="141"/>
      <c r="D38" s="141"/>
      <c r="E38" s="141"/>
      <c r="F38" s="141"/>
      <c r="G38" s="141"/>
      <c r="H38" s="141"/>
      <c r="I38" s="142"/>
      <c r="J38" s="63">
        <f>SUM(J28:J37)</f>
        <v>0</v>
      </c>
      <c r="K38" s="63"/>
      <c r="O38"/>
      <c r="P38"/>
      <c r="Q38"/>
      <c r="R38"/>
      <c r="S38"/>
      <c r="T38"/>
      <c r="U38"/>
    </row>
    <row r="39" spans="1:21" x14ac:dyDescent="0.25">
      <c r="A39" s="140" t="s">
        <v>204</v>
      </c>
      <c r="B39" s="141"/>
      <c r="C39" s="141"/>
      <c r="D39" s="141"/>
      <c r="E39" s="141"/>
      <c r="F39" s="141"/>
      <c r="G39" s="141"/>
      <c r="H39" s="141"/>
      <c r="I39" s="142"/>
      <c r="J39" s="63">
        <f>J38*0.08</f>
        <v>0</v>
      </c>
      <c r="K39" s="63"/>
      <c r="O39"/>
      <c r="P39"/>
      <c r="Q39"/>
      <c r="R39"/>
      <c r="S39"/>
      <c r="T39"/>
      <c r="U39"/>
    </row>
    <row r="40" spans="1:21" ht="15.75" customHeight="1" x14ac:dyDescent="0.25">
      <c r="A40" s="140" t="s">
        <v>153</v>
      </c>
      <c r="B40" s="141"/>
      <c r="C40" s="141"/>
      <c r="D40" s="141"/>
      <c r="E40" s="141"/>
      <c r="F40" s="141"/>
      <c r="G40" s="141"/>
      <c r="H40" s="141"/>
      <c r="I40" s="142"/>
      <c r="J40" s="63">
        <f>J39+J38</f>
        <v>0</v>
      </c>
      <c r="K40" s="63"/>
      <c r="O40"/>
      <c r="P40"/>
      <c r="Q40"/>
      <c r="R40"/>
      <c r="S40"/>
      <c r="T40"/>
      <c r="U40"/>
    </row>
    <row r="41" spans="1:21" x14ac:dyDescent="0.25">
      <c r="J41" s="74"/>
      <c r="K41" s="75"/>
      <c r="L41" s="76"/>
      <c r="M41" s="76"/>
      <c r="N41" s="76"/>
      <c r="O41"/>
      <c r="P41"/>
      <c r="Q41"/>
      <c r="R41"/>
      <c r="S41"/>
      <c r="T41"/>
      <c r="U41"/>
    </row>
    <row r="42" spans="1:21" x14ac:dyDescent="0.25">
      <c r="J42" s="74"/>
      <c r="K42" s="75"/>
      <c r="L42" s="76"/>
      <c r="M42" s="76"/>
      <c r="N42" s="76"/>
      <c r="O42"/>
      <c r="P42"/>
      <c r="Q42"/>
      <c r="R42"/>
      <c r="S42"/>
      <c r="T42"/>
      <c r="U42"/>
    </row>
    <row r="43" spans="1:21" x14ac:dyDescent="0.25">
      <c r="J43" s="74"/>
      <c r="K43" s="75"/>
      <c r="L43" s="76"/>
      <c r="M43" s="76"/>
      <c r="N43" s="76"/>
      <c r="O43"/>
      <c r="P43"/>
      <c r="Q43"/>
      <c r="R43"/>
      <c r="S43"/>
      <c r="T43"/>
      <c r="U43"/>
    </row>
    <row r="44" spans="1:21" x14ac:dyDescent="0.25">
      <c r="J44" s="74"/>
      <c r="K44" s="75"/>
      <c r="L44" s="76"/>
      <c r="M44" s="76"/>
      <c r="N44" s="76"/>
      <c r="O44"/>
      <c r="P44"/>
      <c r="Q44"/>
      <c r="R44"/>
      <c r="S44"/>
      <c r="T44"/>
      <c r="U44"/>
    </row>
    <row r="45" spans="1:21" x14ac:dyDescent="0.25">
      <c r="J45" s="74"/>
      <c r="K45" s="75"/>
      <c r="L45" s="76"/>
      <c r="M45" s="76"/>
      <c r="N45" s="76"/>
      <c r="O45"/>
      <c r="P45"/>
      <c r="Q45"/>
      <c r="R45"/>
      <c r="S45"/>
      <c r="T45"/>
      <c r="U45"/>
    </row>
    <row r="46" spans="1:21" x14ac:dyDescent="0.25">
      <c r="A46"/>
      <c r="B46"/>
      <c r="C46"/>
      <c r="D46"/>
      <c r="E46"/>
      <c r="F46"/>
      <c r="G46"/>
      <c r="H46"/>
      <c r="I46"/>
      <c r="J46" s="74"/>
      <c r="K46" s="75"/>
      <c r="L46" s="76"/>
      <c r="M46" s="76"/>
      <c r="N46" s="76"/>
      <c r="O46"/>
      <c r="P46"/>
      <c r="Q46"/>
      <c r="R46"/>
      <c r="S46"/>
      <c r="T46"/>
      <c r="U46"/>
    </row>
    <row r="47" spans="1:21" x14ac:dyDescent="0.25">
      <c r="A47"/>
      <c r="B47"/>
      <c r="C47"/>
      <c r="D47"/>
      <c r="E47"/>
      <c r="F47"/>
      <c r="G47"/>
      <c r="H47"/>
      <c r="I47"/>
      <c r="J47" s="74"/>
      <c r="K47" s="75"/>
      <c r="L47" s="76"/>
      <c r="M47" s="76"/>
      <c r="N47" s="76"/>
      <c r="O47"/>
      <c r="P47"/>
      <c r="Q47"/>
      <c r="R47"/>
      <c r="S47"/>
      <c r="T47"/>
      <c r="U47"/>
    </row>
    <row r="48" spans="1:21" x14ac:dyDescent="0.25">
      <c r="A48"/>
      <c r="B48"/>
      <c r="C48"/>
      <c r="D48"/>
      <c r="E48"/>
      <c r="F48"/>
      <c r="G48"/>
      <c r="H48"/>
      <c r="I48"/>
      <c r="J48" s="74"/>
      <c r="K48" s="75"/>
      <c r="L48" s="76"/>
      <c r="M48" s="76"/>
      <c r="N48" s="76"/>
      <c r="O48"/>
      <c r="P48"/>
      <c r="Q48"/>
      <c r="R48"/>
      <c r="S48"/>
      <c r="T48"/>
      <c r="U48"/>
    </row>
    <row r="49" spans="1:21" x14ac:dyDescent="0.25">
      <c r="A49"/>
      <c r="B49"/>
      <c r="C49"/>
      <c r="D49"/>
      <c r="E49"/>
      <c r="F49"/>
      <c r="G49"/>
      <c r="H49"/>
      <c r="I49"/>
      <c r="J49" s="74"/>
      <c r="K49" s="75"/>
      <c r="L49" s="76"/>
      <c r="M49" s="76"/>
      <c r="N49" s="76"/>
      <c r="O49"/>
      <c r="P49"/>
      <c r="Q49"/>
      <c r="R49"/>
      <c r="S49"/>
      <c r="T49"/>
      <c r="U49"/>
    </row>
    <row r="50" spans="1:21" x14ac:dyDescent="0.25">
      <c r="A50"/>
      <c r="B50"/>
      <c r="C50"/>
      <c r="D50"/>
      <c r="E50"/>
      <c r="F50"/>
      <c r="G50"/>
      <c r="H50"/>
      <c r="I50"/>
      <c r="J50" s="74"/>
      <c r="K50" s="75"/>
      <c r="L50" s="76"/>
      <c r="M50" s="76"/>
      <c r="N50" s="76"/>
      <c r="O50"/>
      <c r="P50"/>
      <c r="Q50"/>
      <c r="R50"/>
      <c r="S50"/>
      <c r="T50"/>
      <c r="U50"/>
    </row>
    <row r="51" spans="1:21" x14ac:dyDescent="0.25">
      <c r="A51"/>
      <c r="B51"/>
      <c r="C51"/>
      <c r="D51"/>
      <c r="E51"/>
      <c r="F51"/>
      <c r="G51"/>
      <c r="H51"/>
      <c r="I51"/>
      <c r="J51" s="74"/>
      <c r="K51" s="75"/>
      <c r="L51" s="76"/>
      <c r="M51" s="76"/>
      <c r="N51" s="76"/>
      <c r="O51"/>
      <c r="P51"/>
      <c r="Q51"/>
      <c r="R51"/>
      <c r="S51"/>
      <c r="T51"/>
      <c r="U51"/>
    </row>
    <row r="52" spans="1:21" x14ac:dyDescent="0.25">
      <c r="A52"/>
      <c r="B52"/>
      <c r="C52"/>
      <c r="D52"/>
      <c r="E52"/>
      <c r="F52"/>
      <c r="G52"/>
      <c r="H52"/>
      <c r="I52"/>
      <c r="J52" s="74"/>
      <c r="K52" s="75"/>
      <c r="L52" s="76"/>
      <c r="M52" s="76"/>
      <c r="N52" s="76"/>
      <c r="O52"/>
      <c r="P52"/>
      <c r="Q52"/>
      <c r="R52"/>
      <c r="S52"/>
      <c r="T52"/>
      <c r="U52"/>
    </row>
    <row r="53" spans="1:21" x14ac:dyDescent="0.25">
      <c r="A53"/>
      <c r="B53"/>
      <c r="C53"/>
      <c r="D53"/>
      <c r="E53"/>
      <c r="F53"/>
      <c r="G53"/>
      <c r="H53"/>
      <c r="I53"/>
      <c r="J53" s="74"/>
      <c r="K53" s="75"/>
      <c r="L53" s="76"/>
      <c r="M53" s="76"/>
      <c r="N53" s="76"/>
      <c r="O53"/>
      <c r="P53"/>
      <c r="Q53"/>
      <c r="R53"/>
      <c r="S53"/>
      <c r="T53"/>
      <c r="U53"/>
    </row>
    <row r="54" spans="1:21" x14ac:dyDescent="0.25">
      <c r="A54"/>
      <c r="B54"/>
      <c r="C54"/>
      <c r="D54"/>
      <c r="E54"/>
      <c r="F54"/>
      <c r="G54"/>
      <c r="H54"/>
      <c r="I54"/>
      <c r="J54" s="74"/>
      <c r="K54" s="75"/>
      <c r="L54" s="76"/>
      <c r="M54" s="76"/>
      <c r="N54" s="76"/>
      <c r="O54"/>
      <c r="P54"/>
      <c r="Q54"/>
      <c r="R54"/>
      <c r="S54"/>
      <c r="T54"/>
      <c r="U54"/>
    </row>
    <row r="55" spans="1:21" x14ac:dyDescent="0.25">
      <c r="A55"/>
      <c r="B55"/>
      <c r="C55"/>
      <c r="D55"/>
      <c r="E55"/>
      <c r="F55"/>
      <c r="G55"/>
      <c r="H55"/>
      <c r="I55"/>
      <c r="J55" s="74"/>
      <c r="K55" s="75"/>
      <c r="L55" s="76"/>
      <c r="M55" s="76"/>
      <c r="N55" s="76"/>
      <c r="O55"/>
      <c r="P55"/>
      <c r="Q55"/>
      <c r="R55"/>
      <c r="S55"/>
      <c r="T55"/>
      <c r="U55"/>
    </row>
    <row r="56" spans="1:21" x14ac:dyDescent="0.25">
      <c r="A56"/>
      <c r="B56"/>
      <c r="C56"/>
      <c r="D56"/>
      <c r="E56"/>
      <c r="F56"/>
      <c r="G56"/>
      <c r="H56"/>
      <c r="I56"/>
      <c r="J56" s="74"/>
      <c r="K56" s="75"/>
      <c r="L56" s="76"/>
      <c r="M56" s="76"/>
      <c r="N56" s="76"/>
      <c r="O56"/>
      <c r="P56"/>
      <c r="Q56"/>
      <c r="R56"/>
      <c r="S56"/>
      <c r="T56"/>
      <c r="U56"/>
    </row>
    <row r="57" spans="1:21" x14ac:dyDescent="0.25">
      <c r="A57"/>
      <c r="B57"/>
      <c r="C57"/>
      <c r="D57"/>
      <c r="E57"/>
      <c r="F57"/>
      <c r="G57"/>
      <c r="H57"/>
      <c r="I57"/>
      <c r="J57" s="74"/>
      <c r="K57" s="75"/>
      <c r="L57" s="76"/>
      <c r="M57" s="76"/>
      <c r="N57" s="76"/>
      <c r="O57"/>
      <c r="P57"/>
      <c r="Q57"/>
      <c r="R57"/>
      <c r="S57"/>
      <c r="T57"/>
      <c r="U57"/>
    </row>
    <row r="58" spans="1:21" x14ac:dyDescent="0.25">
      <c r="A58"/>
      <c r="B58"/>
      <c r="C58"/>
      <c r="D58"/>
      <c r="E58"/>
      <c r="F58"/>
      <c r="G58"/>
      <c r="H58"/>
      <c r="I58"/>
      <c r="J58" s="74"/>
      <c r="K58" s="75"/>
      <c r="L58" s="76"/>
      <c r="M58" s="76"/>
      <c r="N58" s="76"/>
      <c r="O58"/>
      <c r="P58"/>
      <c r="Q58"/>
      <c r="R58"/>
      <c r="S58"/>
      <c r="T58"/>
      <c r="U58"/>
    </row>
    <row r="59" spans="1:21" x14ac:dyDescent="0.25">
      <c r="A59"/>
      <c r="B59"/>
      <c r="C59"/>
      <c r="D59"/>
      <c r="E59"/>
      <c r="F59"/>
      <c r="G59"/>
      <c r="H59"/>
      <c r="I59"/>
      <c r="J59" s="74"/>
      <c r="K59" s="75"/>
      <c r="L59" s="76"/>
      <c r="M59" s="76"/>
      <c r="N59" s="76"/>
      <c r="O59"/>
      <c r="P59"/>
      <c r="Q59"/>
      <c r="R59"/>
      <c r="S59"/>
      <c r="T59"/>
      <c r="U59"/>
    </row>
    <row r="60" spans="1:21" x14ac:dyDescent="0.25">
      <c r="A60"/>
      <c r="B60"/>
      <c r="C60"/>
      <c r="D60"/>
      <c r="E60"/>
      <c r="F60"/>
      <c r="G60"/>
      <c r="H60"/>
      <c r="I60"/>
      <c r="J60" s="74"/>
      <c r="K60" s="75"/>
      <c r="L60" s="76"/>
      <c r="M60" s="76"/>
      <c r="N60" s="76"/>
      <c r="O60"/>
      <c r="P60"/>
      <c r="Q60"/>
      <c r="R60"/>
      <c r="S60"/>
      <c r="T60"/>
      <c r="U60"/>
    </row>
    <row r="61" spans="1:21" x14ac:dyDescent="0.25">
      <c r="A61"/>
      <c r="B61"/>
      <c r="C61"/>
      <c r="D61"/>
      <c r="E61"/>
      <c r="F61"/>
      <c r="G61"/>
      <c r="H61"/>
      <c r="I61"/>
      <c r="J61" s="74"/>
      <c r="K61" s="75"/>
      <c r="L61" s="76"/>
      <c r="M61" s="76"/>
      <c r="N61" s="76"/>
      <c r="O61"/>
      <c r="P61"/>
      <c r="Q61"/>
      <c r="R61"/>
      <c r="S61"/>
      <c r="T61"/>
      <c r="U61"/>
    </row>
    <row r="62" spans="1:21" x14ac:dyDescent="0.25">
      <c r="A62"/>
      <c r="B62"/>
      <c r="C62"/>
      <c r="D62"/>
      <c r="E62"/>
      <c r="F62"/>
      <c r="G62"/>
      <c r="H62"/>
      <c r="I62"/>
      <c r="J62" s="74"/>
      <c r="K62" s="75"/>
      <c r="L62" s="76"/>
      <c r="M62" s="76"/>
      <c r="N62" s="76"/>
      <c r="O62"/>
      <c r="P62"/>
      <c r="Q62"/>
      <c r="R62"/>
      <c r="S62"/>
      <c r="T62"/>
      <c r="U62"/>
    </row>
    <row r="63" spans="1:21" x14ac:dyDescent="0.25">
      <c r="A63"/>
      <c r="B63"/>
      <c r="C63"/>
      <c r="D63"/>
      <c r="E63"/>
      <c r="F63"/>
      <c r="G63"/>
      <c r="H63"/>
      <c r="I63"/>
      <c r="J63" s="74"/>
      <c r="K63" s="75"/>
      <c r="L63" s="76"/>
      <c r="M63" s="76"/>
      <c r="N63" s="76"/>
      <c r="O63"/>
      <c r="P63"/>
      <c r="Q63"/>
      <c r="R63"/>
      <c r="S63"/>
      <c r="T63"/>
      <c r="U63"/>
    </row>
    <row r="64" spans="1:21" x14ac:dyDescent="0.25">
      <c r="A64"/>
      <c r="B64"/>
      <c r="C64"/>
      <c r="D64"/>
      <c r="E64"/>
      <c r="F64"/>
      <c r="G64"/>
      <c r="H64"/>
      <c r="I64"/>
      <c r="J64" s="74"/>
      <c r="K64" s="75"/>
      <c r="L64" s="76"/>
      <c r="M64" s="76"/>
      <c r="N64" s="76"/>
      <c r="O64"/>
      <c r="P64"/>
      <c r="Q64"/>
      <c r="R64"/>
      <c r="S64"/>
      <c r="T64"/>
      <c r="U64"/>
    </row>
    <row r="65" spans="1:21" x14ac:dyDescent="0.25">
      <c r="A65"/>
      <c r="B65"/>
      <c r="C65"/>
      <c r="D65"/>
      <c r="E65"/>
      <c r="F65"/>
      <c r="G65"/>
      <c r="H65"/>
      <c r="I65"/>
      <c r="J65" s="74"/>
      <c r="K65" s="75"/>
      <c r="L65" s="76"/>
      <c r="M65" s="76"/>
      <c r="N65" s="76"/>
      <c r="O65"/>
      <c r="P65"/>
      <c r="Q65"/>
      <c r="R65"/>
      <c r="S65"/>
      <c r="T65"/>
      <c r="U65"/>
    </row>
    <row r="66" spans="1:21" x14ac:dyDescent="0.25">
      <c r="A66"/>
      <c r="B66"/>
      <c r="C66"/>
      <c r="D66"/>
      <c r="E66"/>
      <c r="F66"/>
      <c r="G66"/>
      <c r="H66"/>
      <c r="I66"/>
      <c r="J66" s="74"/>
      <c r="K66" s="75"/>
      <c r="L66" s="76"/>
      <c r="M66" s="76"/>
      <c r="N66" s="76"/>
      <c r="O66"/>
      <c r="P66"/>
      <c r="Q66"/>
      <c r="R66"/>
      <c r="S66"/>
      <c r="T66"/>
      <c r="U66"/>
    </row>
    <row r="67" spans="1:21" x14ac:dyDescent="0.25">
      <c r="A67"/>
      <c r="B67"/>
      <c r="C67"/>
      <c r="D67"/>
      <c r="E67"/>
      <c r="F67"/>
      <c r="G67"/>
      <c r="H67"/>
      <c r="I67"/>
      <c r="J67" s="74"/>
      <c r="K67" s="75"/>
      <c r="L67" s="76"/>
      <c r="M67" s="76"/>
      <c r="N67" s="76"/>
      <c r="O67"/>
      <c r="P67"/>
      <c r="Q67"/>
      <c r="R67"/>
      <c r="S67"/>
      <c r="T67"/>
      <c r="U67"/>
    </row>
    <row r="68" spans="1:21" x14ac:dyDescent="0.25">
      <c r="A68"/>
      <c r="B68"/>
      <c r="C68"/>
      <c r="D68"/>
      <c r="E68"/>
      <c r="F68"/>
      <c r="G68"/>
      <c r="H68"/>
      <c r="I68"/>
      <c r="J68" s="74"/>
      <c r="K68" s="75"/>
      <c r="L68" s="76"/>
      <c r="M68" s="76"/>
      <c r="N68" s="76"/>
      <c r="O68"/>
      <c r="P68"/>
      <c r="Q68"/>
      <c r="R68"/>
      <c r="S68"/>
      <c r="T68"/>
      <c r="U68"/>
    </row>
  </sheetData>
  <mergeCells count="23">
    <mergeCell ref="A1:J1"/>
    <mergeCell ref="A2:A3"/>
    <mergeCell ref="B2:B3"/>
    <mergeCell ref="C2:C3"/>
    <mergeCell ref="D2:D3"/>
    <mergeCell ref="E2:F2"/>
    <mergeCell ref="H2:H3"/>
    <mergeCell ref="I2:I3"/>
    <mergeCell ref="J2:J3"/>
    <mergeCell ref="K2:K3"/>
    <mergeCell ref="A20:I20"/>
    <mergeCell ref="A21:I21"/>
    <mergeCell ref="A22:I22"/>
    <mergeCell ref="E23:I23"/>
    <mergeCell ref="J23:K23"/>
    <mergeCell ref="A39:I39"/>
    <mergeCell ref="A40:I40"/>
    <mergeCell ref="E24:I24"/>
    <mergeCell ref="J24:K24"/>
    <mergeCell ref="E25:I25"/>
    <mergeCell ref="J25:K25"/>
    <mergeCell ref="A26:J26"/>
    <mergeCell ref="A38:I38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Footer>&amp;R&amp;P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workbookViewId="0">
      <selection sqref="A1:I68"/>
    </sheetView>
  </sheetViews>
  <sheetFormatPr defaultRowHeight="15.75" outlineLevelCol="1" x14ac:dyDescent="0.25"/>
  <cols>
    <col min="1" max="1" width="5" style="3" customWidth="1"/>
    <col min="2" max="2" width="6.140625" style="3" customWidth="1"/>
    <col min="3" max="3" width="18.7109375" style="3" customWidth="1"/>
    <col min="4" max="4" width="30.28515625" style="37" customWidth="1"/>
    <col min="5" max="5" width="12.5703125" style="28" customWidth="1"/>
    <col min="6" max="6" width="13" style="29" hidden="1" customWidth="1" outlineLevel="1"/>
    <col min="7" max="7" width="13" style="29" customWidth="1" collapsed="1"/>
    <col min="8" max="8" width="13.5703125" style="30" hidden="1" customWidth="1" outlineLevel="1"/>
    <col min="9" max="9" width="10.85546875" style="35" customWidth="1" collapsed="1"/>
    <col min="10" max="10" width="13.140625" style="36" hidden="1" customWidth="1" outlineLevel="1"/>
    <col min="11" max="11" width="9.140625" style="3" collapsed="1"/>
    <col min="12" max="16384" width="9.140625" style="3"/>
  </cols>
  <sheetData>
    <row r="1" spans="1:11" x14ac:dyDescent="0.25">
      <c r="A1" s="107" t="s">
        <v>213</v>
      </c>
      <c r="B1" s="107"/>
      <c r="C1" s="107"/>
      <c r="D1" s="107"/>
      <c r="E1" s="107"/>
      <c r="F1" s="107"/>
      <c r="G1" s="107"/>
      <c r="H1" s="107"/>
      <c r="I1" s="107"/>
      <c r="J1" s="91"/>
    </row>
    <row r="2" spans="1:11" ht="157.5" x14ac:dyDescent="0.25">
      <c r="A2" s="6" t="s">
        <v>0</v>
      </c>
      <c r="B2" s="83" t="s">
        <v>1</v>
      </c>
      <c r="C2" s="83" t="s">
        <v>6</v>
      </c>
      <c r="D2" s="83" t="s">
        <v>9</v>
      </c>
      <c r="E2" s="8" t="s">
        <v>94</v>
      </c>
      <c r="F2" s="94" t="s">
        <v>193</v>
      </c>
      <c r="G2" s="94" t="s">
        <v>195</v>
      </c>
      <c r="H2" s="80" t="s">
        <v>196</v>
      </c>
      <c r="I2" s="80" t="s">
        <v>197</v>
      </c>
      <c r="J2" s="80" t="s">
        <v>184</v>
      </c>
    </row>
    <row r="3" spans="1:11" ht="86.25" customHeight="1" x14ac:dyDescent="0.25">
      <c r="A3" s="133">
        <v>1</v>
      </c>
      <c r="B3" s="122">
        <v>482</v>
      </c>
      <c r="C3" s="122" t="s">
        <v>21</v>
      </c>
      <c r="D3" s="39" t="s">
        <v>91</v>
      </c>
      <c r="E3" s="16">
        <v>2.6</v>
      </c>
      <c r="F3" s="13">
        <v>322.5</v>
      </c>
      <c r="G3" s="116"/>
      <c r="H3" s="31"/>
      <c r="I3" s="116"/>
      <c r="J3" s="135">
        <f>I3+H3+H4</f>
        <v>0</v>
      </c>
      <c r="K3" s="30"/>
    </row>
    <row r="4" spans="1:11" ht="45" customHeight="1" x14ac:dyDescent="0.25">
      <c r="A4" s="134"/>
      <c r="B4" s="123"/>
      <c r="C4" s="123"/>
      <c r="D4" s="39" t="s">
        <v>43</v>
      </c>
      <c r="E4" s="16">
        <v>3</v>
      </c>
      <c r="F4" s="13">
        <v>322.5</v>
      </c>
      <c r="G4" s="117"/>
      <c r="H4" s="31"/>
      <c r="I4" s="117"/>
      <c r="J4" s="136"/>
    </row>
    <row r="5" spans="1:11" ht="43.5" customHeight="1" x14ac:dyDescent="0.25">
      <c r="A5" s="133">
        <v>2</v>
      </c>
      <c r="B5" s="131">
        <v>482</v>
      </c>
      <c r="C5" s="122" t="s">
        <v>7</v>
      </c>
      <c r="D5" s="39" t="s">
        <v>44</v>
      </c>
      <c r="E5" s="16">
        <v>2</v>
      </c>
      <c r="F5" s="13">
        <v>322.5</v>
      </c>
      <c r="G5" s="116"/>
      <c r="H5" s="31"/>
      <c r="I5" s="116"/>
      <c r="J5" s="135">
        <f>I5+H5+H6</f>
        <v>0</v>
      </c>
    </row>
    <row r="6" spans="1:11" ht="35.25" customHeight="1" x14ac:dyDescent="0.25">
      <c r="A6" s="134"/>
      <c r="B6" s="132"/>
      <c r="C6" s="123"/>
      <c r="D6" s="39" t="s">
        <v>45</v>
      </c>
      <c r="E6" s="16">
        <v>3</v>
      </c>
      <c r="F6" s="13">
        <v>322.5</v>
      </c>
      <c r="G6" s="117"/>
      <c r="H6" s="31"/>
      <c r="I6" s="117"/>
      <c r="J6" s="136"/>
    </row>
    <row r="7" spans="1:11" ht="85.5" customHeight="1" x14ac:dyDescent="0.25">
      <c r="A7" s="133">
        <v>3</v>
      </c>
      <c r="B7" s="131">
        <v>482</v>
      </c>
      <c r="C7" s="122" t="s">
        <v>11</v>
      </c>
      <c r="D7" s="39" t="s">
        <v>92</v>
      </c>
      <c r="E7" s="16">
        <v>2.6</v>
      </c>
      <c r="F7" s="13">
        <v>322.5</v>
      </c>
      <c r="G7" s="116"/>
      <c r="H7" s="31"/>
      <c r="I7" s="116"/>
      <c r="J7" s="135">
        <f>I7+H7+H8</f>
        <v>0</v>
      </c>
    </row>
    <row r="8" spans="1:11" ht="36.75" customHeight="1" x14ac:dyDescent="0.25">
      <c r="A8" s="134"/>
      <c r="B8" s="132"/>
      <c r="C8" s="123"/>
      <c r="D8" s="39" t="s">
        <v>46</v>
      </c>
      <c r="E8" s="16">
        <v>6</v>
      </c>
      <c r="F8" s="13">
        <v>322.5</v>
      </c>
      <c r="G8" s="117"/>
      <c r="H8" s="31"/>
      <c r="I8" s="117"/>
      <c r="J8" s="136"/>
    </row>
    <row r="9" spans="1:11" ht="81.75" customHeight="1" x14ac:dyDescent="0.25">
      <c r="A9" s="133">
        <v>4</v>
      </c>
      <c r="B9" s="131">
        <v>482</v>
      </c>
      <c r="C9" s="122" t="s">
        <v>12</v>
      </c>
      <c r="D9" s="39" t="s">
        <v>47</v>
      </c>
      <c r="E9" s="16">
        <v>2.6</v>
      </c>
      <c r="F9" s="13">
        <v>322.5</v>
      </c>
      <c r="G9" s="116"/>
      <c r="H9" s="31"/>
      <c r="I9" s="116"/>
      <c r="J9" s="135">
        <f>I9+H9+H10</f>
        <v>0</v>
      </c>
    </row>
    <row r="10" spans="1:11" ht="33" customHeight="1" x14ac:dyDescent="0.25">
      <c r="A10" s="134"/>
      <c r="B10" s="132"/>
      <c r="C10" s="123"/>
      <c r="D10" s="39" t="s">
        <v>48</v>
      </c>
      <c r="E10" s="16">
        <v>6</v>
      </c>
      <c r="F10" s="13">
        <v>322.5</v>
      </c>
      <c r="G10" s="117"/>
      <c r="H10" s="31"/>
      <c r="I10" s="117"/>
      <c r="J10" s="136"/>
    </row>
    <row r="11" spans="1:11" ht="84.75" customHeight="1" x14ac:dyDescent="0.25">
      <c r="A11" s="133">
        <v>5</v>
      </c>
      <c r="B11" s="131">
        <v>482</v>
      </c>
      <c r="C11" s="122" t="s">
        <v>14</v>
      </c>
      <c r="D11" s="39" t="s">
        <v>93</v>
      </c>
      <c r="E11" s="16">
        <v>2.6</v>
      </c>
      <c r="F11" s="13">
        <v>322.5</v>
      </c>
      <c r="G11" s="116"/>
      <c r="H11" s="31"/>
      <c r="I11" s="116"/>
      <c r="J11" s="135">
        <f>I11+H11+H12</f>
        <v>0</v>
      </c>
    </row>
    <row r="12" spans="1:11" ht="33" customHeight="1" x14ac:dyDescent="0.25">
      <c r="A12" s="134"/>
      <c r="B12" s="132"/>
      <c r="C12" s="123"/>
      <c r="D12" s="39" t="s">
        <v>13</v>
      </c>
      <c r="E12" s="16">
        <v>6</v>
      </c>
      <c r="F12" s="13">
        <v>322.5</v>
      </c>
      <c r="G12" s="117"/>
      <c r="H12" s="31"/>
      <c r="I12" s="117"/>
      <c r="J12" s="136"/>
    </row>
    <row r="13" spans="1:11" ht="37.5" customHeight="1" x14ac:dyDescent="0.25">
      <c r="A13" s="11">
        <v>6</v>
      </c>
      <c r="B13" s="11">
        <v>482</v>
      </c>
      <c r="C13" s="10" t="s">
        <v>15</v>
      </c>
      <c r="D13" s="39" t="s">
        <v>49</v>
      </c>
      <c r="E13" s="12">
        <v>4</v>
      </c>
      <c r="F13" s="13">
        <v>322.5</v>
      </c>
      <c r="G13" s="13"/>
      <c r="H13" s="31"/>
      <c r="I13" s="13"/>
      <c r="J13" s="27">
        <f t="shared" ref="J13:J19" si="0">I13+H13</f>
        <v>0</v>
      </c>
    </row>
    <row r="14" spans="1:11" ht="38.25" customHeight="1" x14ac:dyDescent="0.25">
      <c r="A14" s="11">
        <v>7</v>
      </c>
      <c r="B14" s="11">
        <v>482</v>
      </c>
      <c r="C14" s="10" t="s">
        <v>16</v>
      </c>
      <c r="D14" s="39" t="s">
        <v>50</v>
      </c>
      <c r="E14" s="12">
        <v>4</v>
      </c>
      <c r="F14" s="13">
        <v>322.5</v>
      </c>
      <c r="G14" s="13"/>
      <c r="H14" s="31"/>
      <c r="I14" s="13"/>
      <c r="J14" s="27">
        <f t="shared" si="0"/>
        <v>0</v>
      </c>
    </row>
    <row r="15" spans="1:11" ht="76.5" customHeight="1" x14ac:dyDescent="0.25">
      <c r="A15" s="15">
        <v>8</v>
      </c>
      <c r="B15" s="10" t="s">
        <v>8</v>
      </c>
      <c r="C15" s="10" t="s">
        <v>2</v>
      </c>
      <c r="D15" s="39" t="s">
        <v>51</v>
      </c>
      <c r="E15" s="12">
        <v>9</v>
      </c>
      <c r="F15" s="13">
        <v>322.5</v>
      </c>
      <c r="G15" s="13"/>
      <c r="H15" s="31"/>
      <c r="I15" s="13"/>
      <c r="J15" s="27">
        <f t="shared" si="0"/>
        <v>0</v>
      </c>
    </row>
    <row r="16" spans="1:11" ht="84.75" customHeight="1" x14ac:dyDescent="0.25">
      <c r="A16" s="32">
        <v>9</v>
      </c>
      <c r="B16" s="11">
        <v>482</v>
      </c>
      <c r="C16" s="10" t="s">
        <v>3</v>
      </c>
      <c r="D16" s="39" t="s">
        <v>52</v>
      </c>
      <c r="E16" s="16">
        <v>15</v>
      </c>
      <c r="F16" s="13">
        <v>322.5</v>
      </c>
      <c r="G16" s="13"/>
      <c r="H16" s="31"/>
      <c r="I16" s="13"/>
      <c r="J16" s="27">
        <f t="shared" si="0"/>
        <v>0</v>
      </c>
    </row>
    <row r="17" spans="1:13" ht="83.25" customHeight="1" x14ac:dyDescent="0.25">
      <c r="A17" s="15">
        <v>10</v>
      </c>
      <c r="B17" s="11">
        <v>482</v>
      </c>
      <c r="C17" s="10" t="s">
        <v>17</v>
      </c>
      <c r="D17" s="39" t="s">
        <v>53</v>
      </c>
      <c r="E17" s="16">
        <v>4.4000000000000004</v>
      </c>
      <c r="F17" s="13">
        <v>322.5</v>
      </c>
      <c r="G17" s="13"/>
      <c r="H17" s="31"/>
      <c r="I17" s="13"/>
      <c r="J17" s="27">
        <f t="shared" si="0"/>
        <v>0</v>
      </c>
    </row>
    <row r="18" spans="1:13" ht="81.75" customHeight="1" x14ac:dyDescent="0.25">
      <c r="A18" s="15">
        <v>11</v>
      </c>
      <c r="B18" s="11">
        <v>482</v>
      </c>
      <c r="C18" s="10" t="s">
        <v>18</v>
      </c>
      <c r="D18" s="39" t="s">
        <v>54</v>
      </c>
      <c r="E18" s="16">
        <v>4.4000000000000004</v>
      </c>
      <c r="F18" s="13">
        <v>322.5</v>
      </c>
      <c r="G18" s="13"/>
      <c r="H18" s="31"/>
      <c r="I18" s="13"/>
      <c r="J18" s="27">
        <f t="shared" si="0"/>
        <v>0</v>
      </c>
    </row>
    <row r="19" spans="1:13" ht="65.25" customHeight="1" x14ac:dyDescent="0.25">
      <c r="A19" s="15">
        <v>12</v>
      </c>
      <c r="B19" s="11">
        <v>482</v>
      </c>
      <c r="C19" s="10" t="s">
        <v>10</v>
      </c>
      <c r="D19" s="39" t="s">
        <v>55</v>
      </c>
      <c r="E19" s="16">
        <v>4</v>
      </c>
      <c r="F19" s="13">
        <v>322.5</v>
      </c>
      <c r="G19" s="13"/>
      <c r="H19" s="31"/>
      <c r="I19" s="13"/>
      <c r="J19" s="27">
        <f t="shared" si="0"/>
        <v>0</v>
      </c>
    </row>
    <row r="20" spans="1:13" ht="66.75" customHeight="1" x14ac:dyDescent="0.25">
      <c r="A20" s="133">
        <v>13</v>
      </c>
      <c r="B20" s="131">
        <v>482</v>
      </c>
      <c r="C20" s="122" t="s">
        <v>19</v>
      </c>
      <c r="D20" s="39" t="s">
        <v>55</v>
      </c>
      <c r="E20" s="16">
        <v>4</v>
      </c>
      <c r="F20" s="13">
        <v>322.5</v>
      </c>
      <c r="G20" s="116"/>
      <c r="H20" s="31"/>
      <c r="I20" s="116"/>
      <c r="J20" s="135">
        <f>I20+H20+H21</f>
        <v>0</v>
      </c>
    </row>
    <row r="21" spans="1:13" ht="39.75" customHeight="1" x14ac:dyDescent="0.25">
      <c r="A21" s="134"/>
      <c r="B21" s="132"/>
      <c r="C21" s="123"/>
      <c r="D21" s="39" t="s">
        <v>56</v>
      </c>
      <c r="E21" s="16">
        <v>5</v>
      </c>
      <c r="F21" s="13">
        <v>322.5</v>
      </c>
      <c r="G21" s="117"/>
      <c r="H21" s="31"/>
      <c r="I21" s="130"/>
      <c r="J21" s="136"/>
    </row>
    <row r="22" spans="1:13" ht="73.5" customHeight="1" x14ac:dyDescent="0.25">
      <c r="A22" s="133">
        <v>14</v>
      </c>
      <c r="B22" s="131">
        <v>482</v>
      </c>
      <c r="C22" s="122" t="s">
        <v>4</v>
      </c>
      <c r="D22" s="39" t="s">
        <v>57</v>
      </c>
      <c r="E22" s="16">
        <v>2.7</v>
      </c>
      <c r="F22" s="13">
        <v>322.5</v>
      </c>
      <c r="G22" s="116"/>
      <c r="H22" s="31"/>
      <c r="I22" s="116"/>
      <c r="J22" s="135">
        <f>I22+H22+H23</f>
        <v>0</v>
      </c>
    </row>
    <row r="23" spans="1:13" ht="47.25" customHeight="1" x14ac:dyDescent="0.25">
      <c r="A23" s="134"/>
      <c r="B23" s="132"/>
      <c r="C23" s="123"/>
      <c r="D23" s="39" t="s">
        <v>58</v>
      </c>
      <c r="E23" s="16">
        <v>5</v>
      </c>
      <c r="F23" s="13">
        <v>322.5</v>
      </c>
      <c r="G23" s="117"/>
      <c r="H23" s="31"/>
      <c r="I23" s="130"/>
      <c r="J23" s="136"/>
    </row>
    <row r="24" spans="1:13" ht="81.75" customHeight="1" x14ac:dyDescent="0.25">
      <c r="A24" s="120">
        <v>15</v>
      </c>
      <c r="B24" s="122">
        <v>482</v>
      </c>
      <c r="C24" s="122" t="s">
        <v>5</v>
      </c>
      <c r="D24" s="39" t="s">
        <v>59</v>
      </c>
      <c r="E24" s="16">
        <v>2.7</v>
      </c>
      <c r="F24" s="13">
        <v>322.5</v>
      </c>
      <c r="G24" s="116"/>
      <c r="H24" s="31"/>
      <c r="I24" s="116"/>
      <c r="J24" s="135">
        <f>I24+H24+H25</f>
        <v>0</v>
      </c>
    </row>
    <row r="25" spans="1:13" ht="53.25" customHeight="1" x14ac:dyDescent="0.25">
      <c r="A25" s="121"/>
      <c r="B25" s="123"/>
      <c r="C25" s="123"/>
      <c r="D25" s="40" t="s">
        <v>60</v>
      </c>
      <c r="E25" s="16">
        <v>5</v>
      </c>
      <c r="F25" s="13">
        <v>322.5</v>
      </c>
      <c r="G25" s="117"/>
      <c r="H25" s="31"/>
      <c r="I25" s="130"/>
      <c r="J25" s="136"/>
    </row>
    <row r="26" spans="1:13" x14ac:dyDescent="0.25">
      <c r="A26" s="25"/>
      <c r="B26" s="25"/>
      <c r="C26" s="25"/>
      <c r="D26" s="38"/>
      <c r="E26" s="137" t="s">
        <v>20</v>
      </c>
      <c r="F26" s="138"/>
      <c r="G26" s="139"/>
      <c r="H26" s="26">
        <f>SUM(H3:H25)</f>
        <v>0</v>
      </c>
      <c r="I26" s="26"/>
      <c r="J26" s="26">
        <f>SUM(J3:J25)</f>
        <v>0</v>
      </c>
      <c r="L26" s="30"/>
      <c r="M26" s="30"/>
    </row>
    <row r="27" spans="1:13" x14ac:dyDescent="0.25">
      <c r="A27" s="25"/>
      <c r="B27" s="25"/>
      <c r="C27" s="25"/>
      <c r="D27" s="38"/>
      <c r="E27" s="137" t="s">
        <v>182</v>
      </c>
      <c r="F27" s="138"/>
      <c r="G27" s="139"/>
      <c r="H27" s="27">
        <f>H26*8%</f>
        <v>0</v>
      </c>
      <c r="I27" s="27"/>
      <c r="J27" s="27">
        <f>H27+I27</f>
        <v>0</v>
      </c>
    </row>
    <row r="28" spans="1:13" ht="15.75" customHeight="1" x14ac:dyDescent="0.25">
      <c r="A28" s="25"/>
      <c r="B28" s="25"/>
      <c r="C28" s="25"/>
      <c r="D28" s="38"/>
      <c r="E28" s="137" t="s">
        <v>216</v>
      </c>
      <c r="F28" s="138"/>
      <c r="G28" s="139"/>
      <c r="H28" s="27">
        <f>H27+H26</f>
        <v>0</v>
      </c>
      <c r="I28" s="27"/>
      <c r="J28" s="27">
        <f>J27+J26</f>
        <v>0</v>
      </c>
    </row>
    <row r="29" spans="1:13" ht="16.5" thickBot="1" x14ac:dyDescent="0.3">
      <c r="A29" s="25"/>
      <c r="B29" s="25"/>
      <c r="C29" s="25"/>
      <c r="D29" s="38"/>
      <c r="E29" s="5"/>
      <c r="F29" s="4"/>
      <c r="G29" s="4"/>
      <c r="H29" s="2"/>
    </row>
    <row r="30" spans="1:13" ht="15.75" customHeight="1" thickBot="1" x14ac:dyDescent="0.3">
      <c r="A30" s="114" t="s">
        <v>214</v>
      </c>
      <c r="B30" s="115"/>
      <c r="C30" s="115"/>
      <c r="D30" s="115"/>
      <c r="E30" s="115"/>
      <c r="F30" s="115"/>
      <c r="G30" s="115"/>
      <c r="H30" s="115"/>
      <c r="I30" s="115"/>
      <c r="J30" s="92"/>
    </row>
    <row r="31" spans="1:13" ht="168" customHeight="1" x14ac:dyDescent="0.25">
      <c r="A31" s="85" t="s">
        <v>0</v>
      </c>
      <c r="B31" s="86" t="s">
        <v>1</v>
      </c>
      <c r="C31" s="86" t="s">
        <v>6</v>
      </c>
      <c r="D31" s="86" t="s">
        <v>9</v>
      </c>
      <c r="E31" s="95" t="s">
        <v>94</v>
      </c>
      <c r="F31" s="88" t="s">
        <v>193</v>
      </c>
      <c r="G31" s="88" t="s">
        <v>199</v>
      </c>
      <c r="H31" s="89" t="s">
        <v>200</v>
      </c>
      <c r="I31" s="89" t="s">
        <v>197</v>
      </c>
      <c r="J31" s="90" t="s">
        <v>184</v>
      </c>
    </row>
    <row r="32" spans="1:13" ht="147.75" x14ac:dyDescent="0.25">
      <c r="A32" s="17">
        <v>16</v>
      </c>
      <c r="B32" s="10">
        <v>488</v>
      </c>
      <c r="C32" s="84" t="s">
        <v>23</v>
      </c>
      <c r="D32" s="10" t="s">
        <v>61</v>
      </c>
      <c r="E32" s="16">
        <v>1</v>
      </c>
      <c r="F32" s="13">
        <v>322.5</v>
      </c>
      <c r="G32" s="14"/>
      <c r="H32" s="81"/>
      <c r="I32" s="81"/>
      <c r="J32" s="27">
        <f t="shared" ref="J32:J65" si="1">H32+I32</f>
        <v>0</v>
      </c>
    </row>
    <row r="33" spans="1:10" ht="135" x14ac:dyDescent="0.25">
      <c r="A33" s="19">
        <v>17</v>
      </c>
      <c r="B33" s="10">
        <v>488</v>
      </c>
      <c r="C33" s="84" t="s">
        <v>23</v>
      </c>
      <c r="D33" s="10" t="s">
        <v>62</v>
      </c>
      <c r="E33" s="16">
        <v>1</v>
      </c>
      <c r="F33" s="13">
        <v>322.5</v>
      </c>
      <c r="G33" s="14"/>
      <c r="H33" s="81"/>
      <c r="I33" s="81"/>
      <c r="J33" s="27">
        <f t="shared" si="1"/>
        <v>0</v>
      </c>
    </row>
    <row r="34" spans="1:10" ht="84.75" customHeight="1" x14ac:dyDescent="0.25">
      <c r="A34" s="120">
        <v>18</v>
      </c>
      <c r="B34" s="122">
        <v>480</v>
      </c>
      <c r="C34" s="122" t="s">
        <v>24</v>
      </c>
      <c r="D34" s="10" t="s">
        <v>63</v>
      </c>
      <c r="E34" s="126">
        <v>1</v>
      </c>
      <c r="F34" s="13">
        <v>322.5</v>
      </c>
      <c r="G34" s="128"/>
      <c r="H34" s="81"/>
      <c r="I34" s="81"/>
      <c r="J34" s="27">
        <f t="shared" si="1"/>
        <v>0</v>
      </c>
    </row>
    <row r="35" spans="1:10" ht="69" x14ac:dyDescent="0.25">
      <c r="A35" s="121"/>
      <c r="B35" s="123"/>
      <c r="C35" s="123"/>
      <c r="D35" s="10" t="s">
        <v>64</v>
      </c>
      <c r="E35" s="127"/>
      <c r="F35" s="13">
        <v>322.5</v>
      </c>
      <c r="G35" s="129"/>
      <c r="H35" s="81"/>
      <c r="I35" s="81"/>
      <c r="J35" s="27">
        <f t="shared" si="1"/>
        <v>0</v>
      </c>
    </row>
    <row r="36" spans="1:10" ht="84.75" customHeight="1" x14ac:dyDescent="0.25">
      <c r="A36" s="120">
        <v>19</v>
      </c>
      <c r="B36" s="122">
        <v>480</v>
      </c>
      <c r="C36" s="122" t="s">
        <v>25</v>
      </c>
      <c r="D36" s="10" t="s">
        <v>63</v>
      </c>
      <c r="E36" s="126">
        <v>1</v>
      </c>
      <c r="F36" s="116" t="s">
        <v>188</v>
      </c>
      <c r="G36" s="128"/>
      <c r="H36" s="81"/>
      <c r="I36" s="81"/>
      <c r="J36" s="27">
        <f t="shared" si="1"/>
        <v>0</v>
      </c>
    </row>
    <row r="37" spans="1:10" ht="69" x14ac:dyDescent="0.25">
      <c r="A37" s="121"/>
      <c r="B37" s="123"/>
      <c r="C37" s="123"/>
      <c r="D37" s="10" t="s">
        <v>65</v>
      </c>
      <c r="E37" s="127"/>
      <c r="F37" s="117"/>
      <c r="G37" s="129"/>
      <c r="H37" s="81"/>
      <c r="I37" s="81"/>
      <c r="J37" s="27">
        <f t="shared" si="1"/>
        <v>0</v>
      </c>
    </row>
    <row r="38" spans="1:10" ht="97.5" x14ac:dyDescent="0.25">
      <c r="A38" s="120">
        <v>20</v>
      </c>
      <c r="B38" s="122">
        <v>480</v>
      </c>
      <c r="C38" s="122" t="s">
        <v>26</v>
      </c>
      <c r="D38" s="10" t="s">
        <v>66</v>
      </c>
      <c r="E38" s="126">
        <v>1</v>
      </c>
      <c r="F38" s="116" t="s">
        <v>188</v>
      </c>
      <c r="G38" s="128"/>
      <c r="H38" s="81"/>
      <c r="I38" s="81"/>
      <c r="J38" s="27">
        <f t="shared" si="1"/>
        <v>0</v>
      </c>
    </row>
    <row r="39" spans="1:10" ht="50.25" x14ac:dyDescent="0.25">
      <c r="A39" s="121"/>
      <c r="B39" s="123"/>
      <c r="C39" s="123"/>
      <c r="D39" s="10" t="s">
        <v>67</v>
      </c>
      <c r="E39" s="127"/>
      <c r="F39" s="117"/>
      <c r="G39" s="129"/>
      <c r="H39" s="81"/>
      <c r="I39" s="81"/>
      <c r="J39" s="27">
        <f t="shared" si="1"/>
        <v>0</v>
      </c>
    </row>
    <row r="40" spans="1:10" ht="97.5" x14ac:dyDescent="0.25">
      <c r="A40" s="120">
        <v>21</v>
      </c>
      <c r="B40" s="122">
        <v>480</v>
      </c>
      <c r="C40" s="122" t="s">
        <v>27</v>
      </c>
      <c r="D40" s="10" t="s">
        <v>68</v>
      </c>
      <c r="E40" s="126">
        <v>1</v>
      </c>
      <c r="F40" s="116" t="s">
        <v>188</v>
      </c>
      <c r="G40" s="128"/>
      <c r="H40" s="81"/>
      <c r="I40" s="81"/>
      <c r="J40" s="27">
        <f t="shared" si="1"/>
        <v>0</v>
      </c>
    </row>
    <row r="41" spans="1:10" ht="50.25" x14ac:dyDescent="0.25">
      <c r="A41" s="121"/>
      <c r="B41" s="123"/>
      <c r="C41" s="123"/>
      <c r="D41" s="10" t="s">
        <v>67</v>
      </c>
      <c r="E41" s="127"/>
      <c r="F41" s="117"/>
      <c r="G41" s="129"/>
      <c r="H41" s="81"/>
      <c r="I41" s="81"/>
      <c r="J41" s="27">
        <f t="shared" si="1"/>
        <v>0</v>
      </c>
    </row>
    <row r="42" spans="1:10" ht="63" x14ac:dyDescent="0.25">
      <c r="A42" s="120">
        <v>22</v>
      </c>
      <c r="B42" s="122">
        <v>480</v>
      </c>
      <c r="C42" s="10" t="s">
        <v>28</v>
      </c>
      <c r="D42" s="10" t="s">
        <v>69</v>
      </c>
      <c r="E42" s="16">
        <v>1</v>
      </c>
      <c r="F42" s="116" t="s">
        <v>188</v>
      </c>
      <c r="G42" s="14"/>
      <c r="H42" s="81"/>
      <c r="I42" s="81"/>
      <c r="J42" s="27">
        <f t="shared" si="1"/>
        <v>0</v>
      </c>
    </row>
    <row r="43" spans="1:10" ht="63" x14ac:dyDescent="0.25">
      <c r="A43" s="121"/>
      <c r="B43" s="123"/>
      <c r="C43" s="10" t="s">
        <v>29</v>
      </c>
      <c r="D43" s="10" t="s">
        <v>69</v>
      </c>
      <c r="E43" s="16">
        <v>1</v>
      </c>
      <c r="F43" s="117"/>
      <c r="G43" s="14"/>
      <c r="H43" s="81"/>
      <c r="I43" s="81"/>
      <c r="J43" s="27">
        <f t="shared" si="1"/>
        <v>0</v>
      </c>
    </row>
    <row r="44" spans="1:10" ht="34.5" x14ac:dyDescent="0.25">
      <c r="A44" s="19">
        <v>23</v>
      </c>
      <c r="B44" s="10">
        <v>480</v>
      </c>
      <c r="C44" s="10" t="s">
        <v>30</v>
      </c>
      <c r="D44" s="10" t="s">
        <v>70</v>
      </c>
      <c r="E44" s="16">
        <v>1</v>
      </c>
      <c r="F44" s="116" t="s">
        <v>188</v>
      </c>
      <c r="G44" s="14"/>
      <c r="H44" s="81"/>
      <c r="I44" s="81"/>
      <c r="J44" s="27">
        <f t="shared" si="1"/>
        <v>0</v>
      </c>
    </row>
    <row r="45" spans="1:10" ht="50.25" x14ac:dyDescent="0.25">
      <c r="A45" s="120">
        <v>24</v>
      </c>
      <c r="B45" s="122">
        <v>481</v>
      </c>
      <c r="C45" s="122" t="s">
        <v>31</v>
      </c>
      <c r="D45" s="10" t="s">
        <v>71</v>
      </c>
      <c r="E45" s="126">
        <v>1</v>
      </c>
      <c r="F45" s="117"/>
      <c r="G45" s="81"/>
      <c r="H45" s="81"/>
      <c r="I45" s="81"/>
      <c r="J45" s="27">
        <f t="shared" si="1"/>
        <v>0</v>
      </c>
    </row>
    <row r="46" spans="1:10" ht="34.5" x14ac:dyDescent="0.25">
      <c r="A46" s="121"/>
      <c r="B46" s="123"/>
      <c r="C46" s="123"/>
      <c r="D46" s="10" t="s">
        <v>72</v>
      </c>
      <c r="E46" s="127"/>
      <c r="F46" s="116" t="s">
        <v>188</v>
      </c>
      <c r="G46" s="81"/>
      <c r="H46" s="81"/>
      <c r="I46" s="81"/>
      <c r="J46" s="27">
        <f t="shared" si="1"/>
        <v>0</v>
      </c>
    </row>
    <row r="47" spans="1:10" ht="50.25" x14ac:dyDescent="0.25">
      <c r="A47" s="120">
        <v>25</v>
      </c>
      <c r="B47" s="122">
        <v>481</v>
      </c>
      <c r="C47" s="122" t="s">
        <v>32</v>
      </c>
      <c r="D47" s="10" t="s">
        <v>73</v>
      </c>
      <c r="E47" s="126">
        <v>1</v>
      </c>
      <c r="F47" s="117"/>
      <c r="G47" s="81"/>
      <c r="H47" s="81"/>
      <c r="I47" s="81"/>
      <c r="J47" s="27">
        <f t="shared" si="1"/>
        <v>0</v>
      </c>
    </row>
    <row r="48" spans="1:10" ht="34.5" x14ac:dyDescent="0.25">
      <c r="A48" s="121"/>
      <c r="B48" s="123"/>
      <c r="C48" s="123"/>
      <c r="D48" s="10" t="s">
        <v>74</v>
      </c>
      <c r="E48" s="127"/>
      <c r="F48" s="116" t="s">
        <v>188</v>
      </c>
      <c r="G48" s="81"/>
      <c r="H48" s="81"/>
      <c r="I48" s="81"/>
      <c r="J48" s="27">
        <f t="shared" si="1"/>
        <v>0</v>
      </c>
    </row>
    <row r="49" spans="1:10" ht="81.75" x14ac:dyDescent="0.25">
      <c r="A49" s="120">
        <v>26</v>
      </c>
      <c r="B49" s="122">
        <v>481</v>
      </c>
      <c r="C49" s="122" t="s">
        <v>33</v>
      </c>
      <c r="D49" s="10" t="s">
        <v>75</v>
      </c>
      <c r="E49" s="126">
        <v>1</v>
      </c>
      <c r="F49" s="117"/>
      <c r="G49" s="81"/>
      <c r="H49" s="81"/>
      <c r="I49" s="81"/>
      <c r="J49" s="27">
        <f t="shared" si="1"/>
        <v>0</v>
      </c>
    </row>
    <row r="50" spans="1:10" ht="53.25" x14ac:dyDescent="0.25">
      <c r="A50" s="121"/>
      <c r="B50" s="123"/>
      <c r="C50" s="123"/>
      <c r="D50" s="10" t="s">
        <v>76</v>
      </c>
      <c r="E50" s="127"/>
      <c r="F50" s="116" t="s">
        <v>188</v>
      </c>
      <c r="G50" s="81"/>
      <c r="H50" s="81"/>
      <c r="I50" s="81"/>
      <c r="J50" s="27">
        <f t="shared" si="1"/>
        <v>0</v>
      </c>
    </row>
    <row r="51" spans="1:10" ht="81.75" x14ac:dyDescent="0.25">
      <c r="A51" s="120">
        <v>27</v>
      </c>
      <c r="B51" s="122">
        <v>481</v>
      </c>
      <c r="C51" s="122" t="s">
        <v>34</v>
      </c>
      <c r="D51" s="10" t="s">
        <v>77</v>
      </c>
      <c r="E51" s="126">
        <v>1</v>
      </c>
      <c r="F51" s="117"/>
      <c r="G51" s="81"/>
      <c r="H51" s="81"/>
      <c r="I51" s="81"/>
      <c r="J51" s="27">
        <f t="shared" si="1"/>
        <v>0</v>
      </c>
    </row>
    <row r="52" spans="1:10" ht="53.25" x14ac:dyDescent="0.25">
      <c r="A52" s="121"/>
      <c r="B52" s="123"/>
      <c r="C52" s="123"/>
      <c r="D52" s="10" t="s">
        <v>78</v>
      </c>
      <c r="E52" s="127"/>
      <c r="F52" s="116" t="s">
        <v>188</v>
      </c>
      <c r="G52" s="81"/>
      <c r="H52" s="81"/>
      <c r="I52" s="81"/>
      <c r="J52" s="27">
        <f t="shared" si="1"/>
        <v>0</v>
      </c>
    </row>
    <row r="53" spans="1:10" ht="34.5" x14ac:dyDescent="0.25">
      <c r="A53" s="120">
        <v>28</v>
      </c>
      <c r="B53" s="122">
        <v>481</v>
      </c>
      <c r="C53" s="122" t="s">
        <v>35</v>
      </c>
      <c r="D53" s="10" t="s">
        <v>79</v>
      </c>
      <c r="E53" s="126">
        <v>1</v>
      </c>
      <c r="F53" s="117"/>
      <c r="G53" s="81"/>
      <c r="H53" s="81"/>
      <c r="I53" s="81"/>
      <c r="J53" s="27">
        <f t="shared" si="1"/>
        <v>0</v>
      </c>
    </row>
    <row r="54" spans="1:10" ht="69" x14ac:dyDescent="0.25">
      <c r="A54" s="121"/>
      <c r="B54" s="123"/>
      <c r="C54" s="123"/>
      <c r="D54" s="10" t="s">
        <v>80</v>
      </c>
      <c r="E54" s="127"/>
      <c r="F54" s="116" t="s">
        <v>188</v>
      </c>
      <c r="G54" s="81"/>
      <c r="H54" s="81"/>
      <c r="I54" s="81"/>
      <c r="J54" s="27">
        <f t="shared" si="1"/>
        <v>0</v>
      </c>
    </row>
    <row r="55" spans="1:10" ht="72" x14ac:dyDescent="0.25">
      <c r="A55" s="120">
        <v>29</v>
      </c>
      <c r="B55" s="122">
        <v>481</v>
      </c>
      <c r="C55" s="122" t="s">
        <v>36</v>
      </c>
      <c r="D55" s="10" t="s">
        <v>81</v>
      </c>
      <c r="E55" s="126">
        <v>1</v>
      </c>
      <c r="F55" s="117"/>
      <c r="G55" s="81"/>
      <c r="H55" s="81"/>
      <c r="I55" s="81"/>
      <c r="J55" s="27">
        <f t="shared" si="1"/>
        <v>0</v>
      </c>
    </row>
    <row r="56" spans="1:10" ht="69" x14ac:dyDescent="0.25">
      <c r="A56" s="121"/>
      <c r="B56" s="123"/>
      <c r="C56" s="123"/>
      <c r="D56" s="10" t="s">
        <v>80</v>
      </c>
      <c r="E56" s="127"/>
      <c r="F56" s="116" t="s">
        <v>188</v>
      </c>
      <c r="G56" s="81"/>
      <c r="H56" s="81"/>
      <c r="I56" s="81"/>
      <c r="J56" s="27">
        <f t="shared" si="1"/>
        <v>0</v>
      </c>
    </row>
    <row r="57" spans="1:10" ht="50.25" x14ac:dyDescent="0.25">
      <c r="A57" s="120">
        <v>30</v>
      </c>
      <c r="B57" s="122">
        <v>479</v>
      </c>
      <c r="C57" s="122" t="s">
        <v>37</v>
      </c>
      <c r="D57" s="10" t="s">
        <v>82</v>
      </c>
      <c r="E57" s="126">
        <v>1</v>
      </c>
      <c r="F57" s="117"/>
      <c r="G57" s="81"/>
      <c r="H57" s="81"/>
      <c r="I57" s="81"/>
      <c r="J57" s="27">
        <f t="shared" si="1"/>
        <v>0</v>
      </c>
    </row>
    <row r="58" spans="1:10" ht="50.25" x14ac:dyDescent="0.25">
      <c r="A58" s="121"/>
      <c r="B58" s="123"/>
      <c r="C58" s="123"/>
      <c r="D58" s="10" t="s">
        <v>83</v>
      </c>
      <c r="E58" s="127"/>
      <c r="F58" s="116" t="s">
        <v>188</v>
      </c>
      <c r="G58" s="81"/>
      <c r="H58" s="81"/>
      <c r="I58" s="81"/>
      <c r="J58" s="27">
        <f t="shared" si="1"/>
        <v>0</v>
      </c>
    </row>
    <row r="59" spans="1:10" ht="141.75" x14ac:dyDescent="0.25">
      <c r="A59" s="20">
        <v>31</v>
      </c>
      <c r="B59" s="21">
        <v>450</v>
      </c>
      <c r="C59" s="21" t="s">
        <v>38</v>
      </c>
      <c r="D59" s="22" t="s">
        <v>84</v>
      </c>
      <c r="E59" s="23">
        <v>1</v>
      </c>
      <c r="F59" s="117"/>
      <c r="G59" s="81"/>
      <c r="H59" s="81"/>
      <c r="I59" s="81"/>
      <c r="J59" s="27">
        <f t="shared" si="1"/>
        <v>0</v>
      </c>
    </row>
    <row r="60" spans="1:10" ht="141.75" x14ac:dyDescent="0.25">
      <c r="A60" s="20">
        <v>32</v>
      </c>
      <c r="B60" s="21">
        <v>450</v>
      </c>
      <c r="C60" s="21" t="s">
        <v>38</v>
      </c>
      <c r="D60" s="22" t="s">
        <v>85</v>
      </c>
      <c r="E60" s="23">
        <v>1</v>
      </c>
      <c r="F60" s="116" t="s">
        <v>188</v>
      </c>
      <c r="G60" s="81"/>
      <c r="H60" s="81"/>
      <c r="I60" s="81"/>
      <c r="J60" s="27">
        <f t="shared" si="1"/>
        <v>0</v>
      </c>
    </row>
    <row r="61" spans="1:10" ht="110.25" x14ac:dyDescent="0.25">
      <c r="A61" s="20">
        <v>33</v>
      </c>
      <c r="B61" s="24">
        <v>450</v>
      </c>
      <c r="C61" s="24" t="s">
        <v>39</v>
      </c>
      <c r="D61" s="10" t="s">
        <v>86</v>
      </c>
      <c r="E61" s="16">
        <v>1</v>
      </c>
      <c r="F61" s="117"/>
      <c r="G61" s="81"/>
      <c r="H61" s="81"/>
      <c r="I61" s="81"/>
      <c r="J61" s="27">
        <f t="shared" si="1"/>
        <v>0</v>
      </c>
    </row>
    <row r="62" spans="1:10" ht="50.25" x14ac:dyDescent="0.25">
      <c r="A62" s="120">
        <v>34</v>
      </c>
      <c r="B62" s="122">
        <v>450</v>
      </c>
      <c r="C62" s="122" t="s">
        <v>40</v>
      </c>
      <c r="D62" s="10" t="s">
        <v>87</v>
      </c>
      <c r="E62" s="126">
        <v>1</v>
      </c>
      <c r="F62" s="116" t="s">
        <v>188</v>
      </c>
      <c r="G62" s="81"/>
      <c r="H62" s="81"/>
      <c r="I62" s="81"/>
      <c r="J62" s="27">
        <f t="shared" si="1"/>
        <v>0</v>
      </c>
    </row>
    <row r="63" spans="1:10" ht="50.25" x14ac:dyDescent="0.25">
      <c r="A63" s="121"/>
      <c r="B63" s="123"/>
      <c r="C63" s="123"/>
      <c r="D63" s="10" t="s">
        <v>88</v>
      </c>
      <c r="E63" s="127"/>
      <c r="F63" s="117"/>
      <c r="G63" s="81"/>
      <c r="H63" s="81"/>
      <c r="I63" s="81"/>
      <c r="J63" s="27">
        <f t="shared" si="1"/>
        <v>0</v>
      </c>
    </row>
    <row r="64" spans="1:10" ht="50.25" x14ac:dyDescent="0.25">
      <c r="A64" s="120">
        <v>35</v>
      </c>
      <c r="B64" s="122">
        <v>450</v>
      </c>
      <c r="C64" s="120" t="s">
        <v>41</v>
      </c>
      <c r="D64" s="19" t="s">
        <v>89</v>
      </c>
      <c r="E64" s="124">
        <v>1</v>
      </c>
      <c r="F64" s="116" t="s">
        <v>188</v>
      </c>
      <c r="G64" s="81"/>
      <c r="H64" s="81"/>
      <c r="I64" s="81"/>
      <c r="J64" s="27">
        <f t="shared" si="1"/>
        <v>0</v>
      </c>
    </row>
    <row r="65" spans="1:10" ht="50.25" x14ac:dyDescent="0.25">
      <c r="A65" s="121"/>
      <c r="B65" s="123"/>
      <c r="C65" s="121"/>
      <c r="D65" s="19" t="s">
        <v>90</v>
      </c>
      <c r="E65" s="125"/>
      <c r="F65" s="117"/>
      <c r="G65" s="81"/>
      <c r="H65" s="81"/>
      <c r="I65" s="81"/>
      <c r="J65" s="27">
        <f t="shared" si="1"/>
        <v>0</v>
      </c>
    </row>
    <row r="66" spans="1:10" x14ac:dyDescent="0.25">
      <c r="A66" s="25"/>
      <c r="B66" s="25"/>
      <c r="C66" s="25"/>
      <c r="D66" s="25"/>
      <c r="E66" s="137" t="s">
        <v>20</v>
      </c>
      <c r="F66" s="138"/>
      <c r="G66" s="139"/>
      <c r="H66" s="63">
        <f>SUM(H32:H65)</f>
        <v>0</v>
      </c>
      <c r="I66" s="63"/>
      <c r="J66" s="78">
        <f>SUM(J32:J65)</f>
        <v>0</v>
      </c>
    </row>
    <row r="67" spans="1:10" x14ac:dyDescent="0.25">
      <c r="A67" s="25"/>
      <c r="B67" s="25"/>
      <c r="C67" s="25"/>
      <c r="D67" s="25"/>
      <c r="E67" s="137" t="s">
        <v>182</v>
      </c>
      <c r="F67" s="138"/>
      <c r="G67" s="139"/>
      <c r="H67" s="63">
        <f>H66*0.08</f>
        <v>0</v>
      </c>
      <c r="I67" s="77"/>
      <c r="J67" s="79">
        <f>I67+H67</f>
        <v>0</v>
      </c>
    </row>
    <row r="68" spans="1:10" x14ac:dyDescent="0.25">
      <c r="A68" s="25"/>
      <c r="B68" s="25"/>
      <c r="C68" s="25"/>
      <c r="D68" s="25"/>
      <c r="E68" s="137" t="s">
        <v>216</v>
      </c>
      <c r="F68" s="138"/>
      <c r="G68" s="139"/>
      <c r="H68" s="63">
        <f>H67+H66</f>
        <v>0</v>
      </c>
      <c r="I68" s="63"/>
      <c r="J68" s="78">
        <f>J67+J66</f>
        <v>0</v>
      </c>
    </row>
  </sheetData>
  <mergeCells count="129">
    <mergeCell ref="J3:J4"/>
    <mergeCell ref="A5:A6"/>
    <mergeCell ref="B5:B6"/>
    <mergeCell ref="C5:C6"/>
    <mergeCell ref="G5:G6"/>
    <mergeCell ref="I5:I6"/>
    <mergeCell ref="J5:J6"/>
    <mergeCell ref="A1:I1"/>
    <mergeCell ref="A3:A4"/>
    <mergeCell ref="B3:B4"/>
    <mergeCell ref="C3:C4"/>
    <mergeCell ref="G3:G4"/>
    <mergeCell ref="I3:I4"/>
    <mergeCell ref="A9:A10"/>
    <mergeCell ref="B9:B10"/>
    <mergeCell ref="C9:C10"/>
    <mergeCell ref="G9:G10"/>
    <mergeCell ref="I9:I10"/>
    <mergeCell ref="J9:J10"/>
    <mergeCell ref="A7:A8"/>
    <mergeCell ref="B7:B8"/>
    <mergeCell ref="C7:C8"/>
    <mergeCell ref="G7:G8"/>
    <mergeCell ref="I7:I8"/>
    <mergeCell ref="J7:J8"/>
    <mergeCell ref="A20:A21"/>
    <mergeCell ref="B20:B21"/>
    <mergeCell ref="C20:C21"/>
    <mergeCell ref="G20:G21"/>
    <mergeCell ref="I20:I21"/>
    <mergeCell ref="J20:J21"/>
    <mergeCell ref="A11:A12"/>
    <mergeCell ref="B11:B12"/>
    <mergeCell ref="C11:C12"/>
    <mergeCell ref="G11:G12"/>
    <mergeCell ref="I11:I12"/>
    <mergeCell ref="J11:J12"/>
    <mergeCell ref="A24:A25"/>
    <mergeCell ref="B24:B25"/>
    <mergeCell ref="C24:C25"/>
    <mergeCell ref="G24:G25"/>
    <mergeCell ref="I24:I25"/>
    <mergeCell ref="J24:J25"/>
    <mergeCell ref="A22:A23"/>
    <mergeCell ref="B22:B23"/>
    <mergeCell ref="C22:C23"/>
    <mergeCell ref="G22:G23"/>
    <mergeCell ref="I22:I23"/>
    <mergeCell ref="J22:J23"/>
    <mergeCell ref="A36:A37"/>
    <mergeCell ref="B36:B37"/>
    <mergeCell ref="C36:C37"/>
    <mergeCell ref="E36:E37"/>
    <mergeCell ref="F36:F37"/>
    <mergeCell ref="G36:G37"/>
    <mergeCell ref="A30:I30"/>
    <mergeCell ref="A34:A35"/>
    <mergeCell ref="B34:B35"/>
    <mergeCell ref="C34:C35"/>
    <mergeCell ref="E34:E35"/>
    <mergeCell ref="G34:G35"/>
    <mergeCell ref="A40:A41"/>
    <mergeCell ref="B40:B41"/>
    <mergeCell ref="C40:C41"/>
    <mergeCell ref="E40:E41"/>
    <mergeCell ref="F40:F41"/>
    <mergeCell ref="G40:G41"/>
    <mergeCell ref="A38:A39"/>
    <mergeCell ref="B38:B39"/>
    <mergeCell ref="C38:C39"/>
    <mergeCell ref="E38:E39"/>
    <mergeCell ref="F38:F39"/>
    <mergeCell ref="G38:G39"/>
    <mergeCell ref="A42:A43"/>
    <mergeCell ref="B42:B43"/>
    <mergeCell ref="F42:F43"/>
    <mergeCell ref="F44:F45"/>
    <mergeCell ref="A45:A46"/>
    <mergeCell ref="B45:B46"/>
    <mergeCell ref="C45:C46"/>
    <mergeCell ref="E45:E46"/>
    <mergeCell ref="F46:F47"/>
    <mergeCell ref="A47:A48"/>
    <mergeCell ref="B47:B48"/>
    <mergeCell ref="C47:C48"/>
    <mergeCell ref="E47:E48"/>
    <mergeCell ref="F48:F49"/>
    <mergeCell ref="A49:A50"/>
    <mergeCell ref="B49:B50"/>
    <mergeCell ref="C49:C50"/>
    <mergeCell ref="E49:E50"/>
    <mergeCell ref="F50:F51"/>
    <mergeCell ref="A51:A52"/>
    <mergeCell ref="E57:E58"/>
    <mergeCell ref="F58:F59"/>
    <mergeCell ref="B51:B52"/>
    <mergeCell ref="C51:C52"/>
    <mergeCell ref="E51:E52"/>
    <mergeCell ref="F52:F53"/>
    <mergeCell ref="A53:A54"/>
    <mergeCell ref="B53:B54"/>
    <mergeCell ref="C53:C54"/>
    <mergeCell ref="E53:E54"/>
    <mergeCell ref="F54:F55"/>
    <mergeCell ref="A55:A56"/>
    <mergeCell ref="E26:G26"/>
    <mergeCell ref="E27:G27"/>
    <mergeCell ref="E28:G28"/>
    <mergeCell ref="E66:G66"/>
    <mergeCell ref="E67:G67"/>
    <mergeCell ref="E68:G68"/>
    <mergeCell ref="A64:A65"/>
    <mergeCell ref="B64:B65"/>
    <mergeCell ref="C64:C65"/>
    <mergeCell ref="E64:E65"/>
    <mergeCell ref="F64:F65"/>
    <mergeCell ref="F60:F61"/>
    <mergeCell ref="A62:A63"/>
    <mergeCell ref="B62:B63"/>
    <mergeCell ref="C62:C63"/>
    <mergeCell ref="E62:E63"/>
    <mergeCell ref="F62:F63"/>
    <mergeCell ref="B55:B56"/>
    <mergeCell ref="C55:C56"/>
    <mergeCell ref="E55:E56"/>
    <mergeCell ref="F56:F57"/>
    <mergeCell ref="A57:A58"/>
    <mergeCell ref="B57:B58"/>
    <mergeCell ref="C57:C58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Footer>&amp;R&amp;P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workbookViewId="0">
      <selection sqref="A1:J12"/>
    </sheetView>
  </sheetViews>
  <sheetFormatPr defaultRowHeight="15" outlineLevelCol="1" x14ac:dyDescent="0.25"/>
  <cols>
    <col min="2" max="2" width="31.28515625" customWidth="1"/>
    <col min="5" max="5" width="15.5703125" customWidth="1"/>
    <col min="6" max="6" width="15" hidden="1" customWidth="1" outlineLevel="1"/>
    <col min="7" max="7" width="15.42578125" customWidth="1" collapsed="1"/>
    <col min="8" max="8" width="14.28515625" hidden="1" customWidth="1" outlineLevel="1"/>
    <col min="9" max="9" width="11.85546875" customWidth="1" collapsed="1"/>
    <col min="10" max="10" width="0" hidden="1" customWidth="1" outlineLevel="1"/>
    <col min="11" max="11" width="9.140625" collapsed="1"/>
  </cols>
  <sheetData>
    <row r="1" spans="1:10" x14ac:dyDescent="0.25">
      <c r="A1" s="107" t="s">
        <v>215</v>
      </c>
      <c r="B1" s="107"/>
      <c r="C1" s="107"/>
      <c r="D1" s="107"/>
      <c r="E1" s="107"/>
      <c r="F1" s="107"/>
      <c r="G1" s="107"/>
      <c r="H1" s="107"/>
      <c r="I1" s="107"/>
      <c r="J1" s="108"/>
    </row>
    <row r="2" spans="1:10" ht="110.25" x14ac:dyDescent="0.25">
      <c r="A2" s="6" t="s">
        <v>0</v>
      </c>
      <c r="B2" s="83" t="s">
        <v>168</v>
      </c>
      <c r="C2" s="83" t="s">
        <v>181</v>
      </c>
      <c r="D2" s="83" t="s">
        <v>169</v>
      </c>
      <c r="E2" s="83" t="s">
        <v>170</v>
      </c>
      <c r="F2" s="83" t="s">
        <v>171</v>
      </c>
      <c r="G2" s="83" t="s">
        <v>201</v>
      </c>
      <c r="H2" s="83" t="s">
        <v>203</v>
      </c>
      <c r="I2" s="83" t="s">
        <v>202</v>
      </c>
      <c r="J2" s="83" t="s">
        <v>183</v>
      </c>
    </row>
    <row r="3" spans="1:10" ht="15.75" x14ac:dyDescent="0.25">
      <c r="A3" s="6">
        <v>1</v>
      </c>
      <c r="B3" s="83">
        <v>2</v>
      </c>
      <c r="C3" s="83">
        <v>3</v>
      </c>
      <c r="D3" s="83">
        <v>4</v>
      </c>
      <c r="E3" s="83">
        <v>5</v>
      </c>
      <c r="F3" s="83">
        <v>6</v>
      </c>
      <c r="G3" s="83">
        <v>7</v>
      </c>
      <c r="H3" s="83">
        <v>8</v>
      </c>
      <c r="I3" s="83">
        <v>9</v>
      </c>
      <c r="J3" s="83">
        <v>10</v>
      </c>
    </row>
    <row r="4" spans="1:10" ht="94.5" x14ac:dyDescent="0.25">
      <c r="A4" s="6">
        <v>1</v>
      </c>
      <c r="B4" s="67" t="s">
        <v>175</v>
      </c>
      <c r="C4" s="8">
        <v>14</v>
      </c>
      <c r="D4" s="83">
        <v>3</v>
      </c>
      <c r="E4" s="83">
        <v>2</v>
      </c>
      <c r="F4" s="80">
        <v>322.5</v>
      </c>
      <c r="G4" s="80"/>
      <c r="H4" s="80"/>
      <c r="I4" s="80"/>
      <c r="J4" s="80">
        <f t="shared" ref="J4:J9" si="0">H4+I4</f>
        <v>0</v>
      </c>
    </row>
    <row r="5" spans="1:10" ht="78.75" x14ac:dyDescent="0.25">
      <c r="A5" s="6">
        <v>2</v>
      </c>
      <c r="B5" s="67" t="s">
        <v>176</v>
      </c>
      <c r="C5" s="8">
        <v>6</v>
      </c>
      <c r="D5" s="83">
        <v>2</v>
      </c>
      <c r="E5" s="83">
        <v>2</v>
      </c>
      <c r="F5" s="80">
        <v>322.5</v>
      </c>
      <c r="G5" s="80"/>
      <c r="H5" s="80"/>
      <c r="I5" s="80"/>
      <c r="J5" s="80">
        <f t="shared" si="0"/>
        <v>0</v>
      </c>
    </row>
    <row r="6" spans="1:10" ht="63" x14ac:dyDescent="0.25">
      <c r="A6" s="6">
        <v>3</v>
      </c>
      <c r="B6" s="67" t="s">
        <v>177</v>
      </c>
      <c r="C6" s="8">
        <v>8.5</v>
      </c>
      <c r="D6" s="83">
        <v>1</v>
      </c>
      <c r="E6" s="83">
        <v>2</v>
      </c>
      <c r="F6" s="80">
        <v>322.5</v>
      </c>
      <c r="G6" s="80"/>
      <c r="H6" s="80"/>
      <c r="I6" s="80"/>
      <c r="J6" s="80">
        <f t="shared" si="0"/>
        <v>0</v>
      </c>
    </row>
    <row r="7" spans="1:10" ht="63" x14ac:dyDescent="0.25">
      <c r="A7" s="6">
        <v>4</v>
      </c>
      <c r="B7" s="67" t="s">
        <v>178</v>
      </c>
      <c r="C7" s="8">
        <v>0.5</v>
      </c>
      <c r="D7" s="83">
        <v>1</v>
      </c>
      <c r="E7" s="83">
        <v>2</v>
      </c>
      <c r="F7" s="80">
        <v>322.5</v>
      </c>
      <c r="G7" s="80"/>
      <c r="H7" s="80"/>
      <c r="I7" s="80"/>
      <c r="J7" s="80">
        <f t="shared" si="0"/>
        <v>0</v>
      </c>
    </row>
    <row r="8" spans="1:10" ht="63" x14ac:dyDescent="0.25">
      <c r="A8" s="6">
        <v>5</v>
      </c>
      <c r="B8" s="67" t="s">
        <v>179</v>
      </c>
      <c r="C8" s="8">
        <v>1.5</v>
      </c>
      <c r="D8" s="83">
        <v>1</v>
      </c>
      <c r="E8" s="83">
        <v>1</v>
      </c>
      <c r="F8" s="80">
        <v>322.5</v>
      </c>
      <c r="G8" s="80"/>
      <c r="H8" s="80"/>
      <c r="I8" s="80"/>
      <c r="J8" s="80">
        <f t="shared" si="0"/>
        <v>0</v>
      </c>
    </row>
    <row r="9" spans="1:10" ht="63" x14ac:dyDescent="0.25">
      <c r="A9" s="6">
        <v>6</v>
      </c>
      <c r="B9" s="67" t="s">
        <v>180</v>
      </c>
      <c r="C9" s="8">
        <v>2</v>
      </c>
      <c r="D9" s="83">
        <v>2</v>
      </c>
      <c r="E9" s="83">
        <v>1</v>
      </c>
      <c r="F9" s="80">
        <v>322.5</v>
      </c>
      <c r="G9" s="80"/>
      <c r="H9" s="80"/>
      <c r="I9" s="80"/>
      <c r="J9" s="80">
        <f t="shared" si="0"/>
        <v>0</v>
      </c>
    </row>
    <row r="10" spans="1:10" ht="15.75" x14ac:dyDescent="0.25">
      <c r="A10" s="6"/>
      <c r="B10" s="83" t="s">
        <v>172</v>
      </c>
      <c r="C10" s="83">
        <f>SUM(C4:C9)</f>
        <v>32.5</v>
      </c>
      <c r="D10" s="83">
        <f>SUM(D4:D9)</f>
        <v>10</v>
      </c>
      <c r="E10" s="145" t="s">
        <v>173</v>
      </c>
      <c r="F10" s="146"/>
      <c r="G10" s="147"/>
      <c r="H10" s="80">
        <f>SUM(H4:H9)</f>
        <v>0</v>
      </c>
      <c r="I10" s="80"/>
      <c r="J10" s="80">
        <f>SUM(J4:J9)</f>
        <v>0</v>
      </c>
    </row>
    <row r="11" spans="1:10" ht="15.75" x14ac:dyDescent="0.25">
      <c r="A11" s="6"/>
      <c r="B11" s="83"/>
      <c r="C11" s="83"/>
      <c r="D11" s="83"/>
      <c r="E11" s="145" t="s">
        <v>182</v>
      </c>
      <c r="F11" s="146"/>
      <c r="G11" s="147"/>
      <c r="H11" s="80">
        <f>H10*0.08</f>
        <v>0</v>
      </c>
      <c r="I11" s="80"/>
      <c r="J11" s="80">
        <f>H11+I11</f>
        <v>0</v>
      </c>
    </row>
    <row r="12" spans="1:10" ht="15.75" x14ac:dyDescent="0.25">
      <c r="A12" s="6"/>
      <c r="B12" s="83"/>
      <c r="C12" s="83"/>
      <c r="D12" s="83"/>
      <c r="E12" s="145" t="s">
        <v>174</v>
      </c>
      <c r="F12" s="146"/>
      <c r="G12" s="147"/>
      <c r="H12" s="80">
        <f>H11+H10</f>
        <v>0</v>
      </c>
      <c r="I12" s="80"/>
      <c r="J12" s="80">
        <f>J11+J10</f>
        <v>0</v>
      </c>
    </row>
  </sheetData>
  <mergeCells count="4">
    <mergeCell ref="A1:J1"/>
    <mergeCell ref="E10:G10"/>
    <mergeCell ref="E11:G11"/>
    <mergeCell ref="E12:G12"/>
  </mergeCell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1 Bełchatów czyszcz</vt:lpstr>
      <vt:lpstr>2 Sieradz czyszcz</vt:lpstr>
      <vt:lpstr>3 Łowicz czyszcz</vt:lpstr>
      <vt:lpstr>1B przegl</vt:lpstr>
      <vt:lpstr>2 S przegl</vt:lpstr>
      <vt:lpstr>3 Ł przegl</vt:lpstr>
      <vt:lpstr>'1 Bełchatów czyszcz'!Obszar_wydruku</vt:lpstr>
      <vt:lpstr>'1B przegl'!Obszar_wydruku</vt:lpstr>
      <vt:lpstr>'2 S przegl'!Obszar_wydruku</vt:lpstr>
      <vt:lpstr>'2 Sieradz czyszcz'!Obszar_wydruku</vt:lpstr>
      <vt:lpstr>'3 Ł przegl'!Obszar_wydruku</vt:lpstr>
      <vt:lpstr>'3 Łowicz czyszcz'!Obszar_wydruku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</dc:creator>
  <cp:lastModifiedBy>ZDW_UD_PN</cp:lastModifiedBy>
  <cp:lastPrinted>2020-05-07T08:29:04Z</cp:lastPrinted>
  <dcterms:created xsi:type="dcterms:W3CDTF">2018-05-22T05:46:59Z</dcterms:created>
  <dcterms:modified xsi:type="dcterms:W3CDTF">2020-05-07T08:29:14Z</dcterms:modified>
</cp:coreProperties>
</file>